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vel\Desktop\Stoupačky Koldovsky 28.4.2017\"/>
    </mc:Choice>
  </mc:AlternateContent>
  <bookViews>
    <workbookView xWindow="0" yWindow="0" windowWidth="28800" windowHeight="12435"/>
  </bookViews>
  <sheets>
    <sheet name="Stavba" sheetId="1" r:id="rId1"/>
    <sheet name="1 1 KL" sheetId="2" state="hidden" r:id="rId2"/>
    <sheet name="1 1 Rek" sheetId="3" state="hidden" r:id="rId3"/>
    <sheet name="1 1 Pol" sheetId="4" r:id="rId4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'1 1 Pol'!$1:$6</definedName>
    <definedName name="_xlnm.Print_Titles" localSheetId="2">'1 1 Rek'!$1:$6</definedName>
    <definedName name="Objednatel" localSheetId="0">Stavba!$D$11</definedName>
    <definedName name="Objekt" localSheetId="0">Stavba!$B$29</definedName>
    <definedName name="_xlnm.Print_Area" localSheetId="1">'1 1 KL'!$A$1:$G$45</definedName>
    <definedName name="_xlnm.Print_Area" localSheetId="3">'1 1 Pol'!$A$1:$K$109</definedName>
    <definedName name="_xlnm.Print_Area" localSheetId="2">'1 1 Rek'!$A$1:$I$29</definedName>
    <definedName name="_xlnm.Print_Area" localSheetId="0">Stavba!$B$1:$J$86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num" localSheetId="3" hidden="1">0</definedName>
    <definedName name="solver_opt" localSheetId="3" hidden="1">'1 1 Pol'!#REF!</definedName>
    <definedName name="solver_typ" localSheetId="3" hidden="1">1</definedName>
    <definedName name="solver_val" localSheetId="3" hidden="1">0</definedName>
    <definedName name="SoucetDilu" localSheetId="0">Stavba!$F$55:$J$55</definedName>
    <definedName name="StavbaCelkem" localSheetId="0">Stavba!$H$31</definedName>
    <definedName name="Zhotovitel" localSheetId="0">Stavba!$D$7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3" l="1"/>
  <c r="D21" i="2"/>
  <c r="I26" i="3"/>
  <c r="G21" i="2" s="1"/>
  <c r="D20" i="2"/>
  <c r="I25" i="3"/>
  <c r="G20" i="2" s="1"/>
  <c r="D19" i="2"/>
  <c r="I24" i="3"/>
  <c r="G19" i="2" s="1"/>
  <c r="D18" i="2"/>
  <c r="I23" i="3"/>
  <c r="G18" i="2" s="1"/>
  <c r="G17" i="2"/>
  <c r="D17" i="2"/>
  <c r="I22" i="3"/>
  <c r="D16" i="2"/>
  <c r="I21" i="3"/>
  <c r="G16" i="2" s="1"/>
  <c r="D15" i="2"/>
  <c r="I20" i="3"/>
  <c r="G15" i="2" s="1"/>
  <c r="BE108" i="4"/>
  <c r="BD108" i="4"/>
  <c r="BC108" i="4"/>
  <c r="BA108" i="4"/>
  <c r="K108" i="4"/>
  <c r="I108" i="4"/>
  <c r="G108" i="4"/>
  <c r="BB108" i="4" s="1"/>
  <c r="BE106" i="4"/>
  <c r="BD106" i="4"/>
  <c r="BC106" i="4"/>
  <c r="BA106" i="4"/>
  <c r="K106" i="4"/>
  <c r="I106" i="4"/>
  <c r="G106" i="4"/>
  <c r="BB106" i="4" s="1"/>
  <c r="BE104" i="4"/>
  <c r="BD104" i="4"/>
  <c r="BC104" i="4"/>
  <c r="BA104" i="4"/>
  <c r="K104" i="4"/>
  <c r="I104" i="4"/>
  <c r="G104" i="4"/>
  <c r="BB104" i="4" s="1"/>
  <c r="BE102" i="4"/>
  <c r="BD102" i="4"/>
  <c r="BC102" i="4"/>
  <c r="BA102" i="4"/>
  <c r="K102" i="4"/>
  <c r="K109" i="4" s="1"/>
  <c r="I102" i="4"/>
  <c r="G102" i="4"/>
  <c r="BB102" i="4" s="1"/>
  <c r="B14" i="3"/>
  <c r="A14" i="3"/>
  <c r="I109" i="4"/>
  <c r="BD96" i="4"/>
  <c r="BC96" i="4"/>
  <c r="BB96" i="4"/>
  <c r="BA96" i="4"/>
  <c r="K96" i="4"/>
  <c r="I96" i="4"/>
  <c r="G96" i="4"/>
  <c r="BE96" i="4" s="1"/>
  <c r="BE95" i="4"/>
  <c r="BD95" i="4"/>
  <c r="BC95" i="4"/>
  <c r="BA95" i="4"/>
  <c r="K95" i="4"/>
  <c r="I95" i="4"/>
  <c r="G95" i="4"/>
  <c r="BB95" i="4" s="1"/>
  <c r="BE94" i="4"/>
  <c r="BD94" i="4"/>
  <c r="BC94" i="4"/>
  <c r="BA94" i="4"/>
  <c r="K94" i="4"/>
  <c r="I94" i="4"/>
  <c r="G94" i="4"/>
  <c r="BB94" i="4" s="1"/>
  <c r="BE89" i="4"/>
  <c r="BD89" i="4"/>
  <c r="BC89" i="4"/>
  <c r="BA89" i="4"/>
  <c r="K89" i="4"/>
  <c r="I89" i="4"/>
  <c r="G89" i="4"/>
  <c r="BB89" i="4" s="1"/>
  <c r="BE84" i="4"/>
  <c r="BD84" i="4"/>
  <c r="BC84" i="4"/>
  <c r="BA84" i="4"/>
  <c r="K84" i="4"/>
  <c r="I84" i="4"/>
  <c r="G84" i="4"/>
  <c r="BB84" i="4" s="1"/>
  <c r="BE81" i="4"/>
  <c r="BD81" i="4"/>
  <c r="BC81" i="4"/>
  <c r="BA81" i="4"/>
  <c r="K81" i="4"/>
  <c r="I81" i="4"/>
  <c r="G81" i="4"/>
  <c r="BB81" i="4" s="1"/>
  <c r="BE79" i="4"/>
  <c r="BD79" i="4"/>
  <c r="BC79" i="4"/>
  <c r="BA79" i="4"/>
  <c r="K79" i="4"/>
  <c r="I79" i="4"/>
  <c r="G79" i="4"/>
  <c r="BB79" i="4" s="1"/>
  <c r="BE74" i="4"/>
  <c r="BD74" i="4"/>
  <c r="BC74" i="4"/>
  <c r="BA74" i="4"/>
  <c r="K74" i="4"/>
  <c r="I74" i="4"/>
  <c r="G74" i="4"/>
  <c r="BB74" i="4" s="1"/>
  <c r="BE69" i="4"/>
  <c r="BD69" i="4"/>
  <c r="BC69" i="4"/>
  <c r="BA69" i="4"/>
  <c r="K69" i="4"/>
  <c r="I69" i="4"/>
  <c r="G69" i="4"/>
  <c r="BB69" i="4" s="1"/>
  <c r="BE68" i="4"/>
  <c r="BD68" i="4"/>
  <c r="BC68" i="4"/>
  <c r="BA68" i="4"/>
  <c r="K68" i="4"/>
  <c r="I68" i="4"/>
  <c r="G68" i="4"/>
  <c r="BB68" i="4" s="1"/>
  <c r="BE67" i="4"/>
  <c r="BD67" i="4"/>
  <c r="BC67" i="4"/>
  <c r="BA67" i="4"/>
  <c r="K67" i="4"/>
  <c r="I67" i="4"/>
  <c r="G67" i="4"/>
  <c r="BB67" i="4" s="1"/>
  <c r="BE66" i="4"/>
  <c r="BD66" i="4"/>
  <c r="BC66" i="4"/>
  <c r="BA66" i="4"/>
  <c r="K66" i="4"/>
  <c r="I66" i="4"/>
  <c r="G66" i="4"/>
  <c r="BB66" i="4" s="1"/>
  <c r="BE65" i="4"/>
  <c r="BD65" i="4"/>
  <c r="BC65" i="4"/>
  <c r="BA65" i="4"/>
  <c r="K65" i="4"/>
  <c r="I65" i="4"/>
  <c r="G65" i="4"/>
  <c r="BB65" i="4" s="1"/>
  <c r="BE64" i="4"/>
  <c r="BD64" i="4"/>
  <c r="BC64" i="4"/>
  <c r="BA64" i="4"/>
  <c r="K64" i="4"/>
  <c r="I64" i="4"/>
  <c r="G64" i="4"/>
  <c r="BB64" i="4" s="1"/>
  <c r="BE63" i="4"/>
  <c r="BD63" i="4"/>
  <c r="BC63" i="4"/>
  <c r="BA63" i="4"/>
  <c r="K63" i="4"/>
  <c r="I63" i="4"/>
  <c r="G63" i="4"/>
  <c r="BB63" i="4" s="1"/>
  <c r="BE62" i="4"/>
  <c r="BD62" i="4"/>
  <c r="BC62" i="4"/>
  <c r="BA62" i="4"/>
  <c r="K62" i="4"/>
  <c r="I62" i="4"/>
  <c r="G62" i="4"/>
  <c r="BB62" i="4" s="1"/>
  <c r="BE61" i="4"/>
  <c r="BD61" i="4"/>
  <c r="BC61" i="4"/>
  <c r="BA61" i="4"/>
  <c r="K61" i="4"/>
  <c r="I61" i="4"/>
  <c r="G61" i="4"/>
  <c r="BB61" i="4" s="1"/>
  <c r="BE60" i="4"/>
  <c r="BD60" i="4"/>
  <c r="BC60" i="4"/>
  <c r="BA60" i="4"/>
  <c r="K60" i="4"/>
  <c r="I60" i="4"/>
  <c r="G60" i="4"/>
  <c r="BB60" i="4" s="1"/>
  <c r="BE59" i="4"/>
  <c r="BD59" i="4"/>
  <c r="BC59" i="4"/>
  <c r="BA59" i="4"/>
  <c r="K59" i="4"/>
  <c r="I59" i="4"/>
  <c r="G59" i="4"/>
  <c r="BB59" i="4" s="1"/>
  <c r="BE58" i="4"/>
  <c r="BD58" i="4"/>
  <c r="BC58" i="4"/>
  <c r="BA58" i="4"/>
  <c r="K58" i="4"/>
  <c r="I58" i="4"/>
  <c r="G58" i="4"/>
  <c r="BB58" i="4" s="1"/>
  <c r="BE55" i="4"/>
  <c r="BD55" i="4"/>
  <c r="BC55" i="4"/>
  <c r="BA55" i="4"/>
  <c r="K55" i="4"/>
  <c r="I55" i="4"/>
  <c r="G55" i="4"/>
  <c r="BB55" i="4" s="1"/>
  <c r="BE52" i="4"/>
  <c r="BD52" i="4"/>
  <c r="BC52" i="4"/>
  <c r="BA52" i="4"/>
  <c r="K52" i="4"/>
  <c r="I52" i="4"/>
  <c r="G52" i="4"/>
  <c r="BB52" i="4" s="1"/>
  <c r="BE49" i="4"/>
  <c r="BD49" i="4"/>
  <c r="BC49" i="4"/>
  <c r="BA49" i="4"/>
  <c r="K49" i="4"/>
  <c r="I49" i="4"/>
  <c r="G49" i="4"/>
  <c r="BB49" i="4" s="1"/>
  <c r="BE46" i="4"/>
  <c r="BD46" i="4"/>
  <c r="BC46" i="4"/>
  <c r="BA46" i="4"/>
  <c r="K46" i="4"/>
  <c r="I46" i="4"/>
  <c r="G46" i="4"/>
  <c r="BB46" i="4" s="1"/>
  <c r="BE45" i="4"/>
  <c r="BD45" i="4"/>
  <c r="BC45" i="4"/>
  <c r="BA45" i="4"/>
  <c r="K45" i="4"/>
  <c r="I45" i="4"/>
  <c r="G45" i="4"/>
  <c r="BB45" i="4" s="1"/>
  <c r="BE44" i="4"/>
  <c r="BD44" i="4"/>
  <c r="BC44" i="4"/>
  <c r="BA44" i="4"/>
  <c r="K44" i="4"/>
  <c r="I44" i="4"/>
  <c r="G44" i="4"/>
  <c r="BB44" i="4" s="1"/>
  <c r="BE43" i="4"/>
  <c r="BD43" i="4"/>
  <c r="BC43" i="4"/>
  <c r="BA43" i="4"/>
  <c r="K43" i="4"/>
  <c r="I43" i="4"/>
  <c r="G43" i="4"/>
  <c r="BB43" i="4" s="1"/>
  <c r="BE42" i="4"/>
  <c r="BD42" i="4"/>
  <c r="BC42" i="4"/>
  <c r="BA42" i="4"/>
  <c r="K42" i="4"/>
  <c r="I42" i="4"/>
  <c r="G42" i="4"/>
  <c r="BB42" i="4" s="1"/>
  <c r="BE41" i="4"/>
  <c r="BD41" i="4"/>
  <c r="BC41" i="4"/>
  <c r="BA41" i="4"/>
  <c r="K41" i="4"/>
  <c r="I41" i="4"/>
  <c r="G41" i="4"/>
  <c r="BB41" i="4" s="1"/>
  <c r="BE40" i="4"/>
  <c r="BD40" i="4"/>
  <c r="BC40" i="4"/>
  <c r="BA40" i="4"/>
  <c r="K40" i="4"/>
  <c r="I40" i="4"/>
  <c r="G40" i="4"/>
  <c r="BB40" i="4" s="1"/>
  <c r="BE39" i="4"/>
  <c r="BD39" i="4"/>
  <c r="BC39" i="4"/>
  <c r="BA39" i="4"/>
  <c r="K39" i="4"/>
  <c r="I39" i="4"/>
  <c r="G39" i="4"/>
  <c r="BB39" i="4" s="1"/>
  <c r="BE38" i="4"/>
  <c r="BD38" i="4"/>
  <c r="BC38" i="4"/>
  <c r="BA38" i="4"/>
  <c r="K38" i="4"/>
  <c r="I38" i="4"/>
  <c r="I100" i="4" s="1"/>
  <c r="G38" i="4"/>
  <c r="BB38" i="4" s="1"/>
  <c r="BE35" i="4"/>
  <c r="BD35" i="4"/>
  <c r="BC35" i="4"/>
  <c r="BA35" i="4"/>
  <c r="K35" i="4"/>
  <c r="I35" i="4"/>
  <c r="G35" i="4"/>
  <c r="BB35" i="4" s="1"/>
  <c r="BE32" i="4"/>
  <c r="BD32" i="4"/>
  <c r="BC32" i="4"/>
  <c r="BA32" i="4"/>
  <c r="K32" i="4"/>
  <c r="I32" i="4"/>
  <c r="G32" i="4"/>
  <c r="BB32" i="4" s="1"/>
  <c r="B13" i="3"/>
  <c r="A13" i="3"/>
  <c r="K100" i="4"/>
  <c r="BE29" i="4"/>
  <c r="BD29" i="4"/>
  <c r="BD30" i="4" s="1"/>
  <c r="H12" i="3" s="1"/>
  <c r="BC29" i="4"/>
  <c r="BB29" i="4"/>
  <c r="K29" i="4"/>
  <c r="K30" i="4" s="1"/>
  <c r="I29" i="4"/>
  <c r="I30" i="4" s="1"/>
  <c r="G29" i="4"/>
  <c r="BA29" i="4" s="1"/>
  <c r="BA30" i="4" s="1"/>
  <c r="E12" i="3" s="1"/>
  <c r="B12" i="3"/>
  <c r="A12" i="3"/>
  <c r="BE30" i="4"/>
  <c r="I12" i="3" s="1"/>
  <c r="BC30" i="4"/>
  <c r="G12" i="3" s="1"/>
  <c r="BB30" i="4"/>
  <c r="F12" i="3" s="1"/>
  <c r="BE25" i="4"/>
  <c r="BD25" i="4"/>
  <c r="BC25" i="4"/>
  <c r="BC27" i="4" s="1"/>
  <c r="G11" i="3" s="1"/>
  <c r="BB25" i="4"/>
  <c r="K25" i="4"/>
  <c r="I25" i="4"/>
  <c r="I27" i="4" s="1"/>
  <c r="G25" i="4"/>
  <c r="BA25" i="4" s="1"/>
  <c r="BA27" i="4" s="1"/>
  <c r="E11" i="3" s="1"/>
  <c r="B11" i="3"/>
  <c r="A11" i="3"/>
  <c r="BE27" i="4"/>
  <c r="I11" i="3" s="1"/>
  <c r="BD27" i="4"/>
  <c r="H11" i="3" s="1"/>
  <c r="BB27" i="4"/>
  <c r="F11" i="3" s="1"/>
  <c r="K27" i="4"/>
  <c r="BE21" i="4"/>
  <c r="BD21" i="4"/>
  <c r="BD23" i="4" s="1"/>
  <c r="H10" i="3" s="1"/>
  <c r="BC21" i="4"/>
  <c r="BB21" i="4"/>
  <c r="BB23" i="4" s="1"/>
  <c r="F10" i="3" s="1"/>
  <c r="K21" i="4"/>
  <c r="I21" i="4"/>
  <c r="G21" i="4"/>
  <c r="BA21" i="4" s="1"/>
  <c r="BA23" i="4" s="1"/>
  <c r="E10" i="3" s="1"/>
  <c r="B10" i="3"/>
  <c r="A10" i="3"/>
  <c r="BE23" i="4"/>
  <c r="I10" i="3" s="1"/>
  <c r="BC23" i="4"/>
  <c r="G10" i="3" s="1"/>
  <c r="K23" i="4"/>
  <c r="I23" i="4"/>
  <c r="BE17" i="4"/>
  <c r="BE19" i="4" s="1"/>
  <c r="I9" i="3" s="1"/>
  <c r="BD17" i="4"/>
  <c r="BC17" i="4"/>
  <c r="BB17" i="4"/>
  <c r="BB19" i="4" s="1"/>
  <c r="F9" i="3" s="1"/>
  <c r="K17" i="4"/>
  <c r="I17" i="4"/>
  <c r="G17" i="4"/>
  <c r="BA17" i="4" s="1"/>
  <c r="BA19" i="4" s="1"/>
  <c r="E9" i="3" s="1"/>
  <c r="B9" i="3"/>
  <c r="A9" i="3"/>
  <c r="BD19" i="4"/>
  <c r="H9" i="3" s="1"/>
  <c r="BC19" i="4"/>
  <c r="G9" i="3" s="1"/>
  <c r="K19" i="4"/>
  <c r="I19" i="4"/>
  <c r="BE13" i="4"/>
  <c r="BD13" i="4"/>
  <c r="BD15" i="4" s="1"/>
  <c r="H8" i="3" s="1"/>
  <c r="BC13" i="4"/>
  <c r="BB13" i="4"/>
  <c r="K13" i="4"/>
  <c r="K15" i="4" s="1"/>
  <c r="I13" i="4"/>
  <c r="G13" i="4"/>
  <c r="BA13" i="4" s="1"/>
  <c r="BA15" i="4" s="1"/>
  <c r="E8" i="3" s="1"/>
  <c r="B8" i="3"/>
  <c r="A8" i="3"/>
  <c r="BE15" i="4"/>
  <c r="I8" i="3" s="1"/>
  <c r="BC15" i="4"/>
  <c r="G8" i="3" s="1"/>
  <c r="BB15" i="4"/>
  <c r="F8" i="3" s="1"/>
  <c r="I15" i="4"/>
  <c r="BE10" i="4"/>
  <c r="BD10" i="4"/>
  <c r="BC10" i="4"/>
  <c r="BB10" i="4"/>
  <c r="K10" i="4"/>
  <c r="I10" i="4"/>
  <c r="G10" i="4"/>
  <c r="BA10" i="4" s="1"/>
  <c r="BE9" i="4"/>
  <c r="BD9" i="4"/>
  <c r="BC9" i="4"/>
  <c r="BB9" i="4"/>
  <c r="K9" i="4"/>
  <c r="I9" i="4"/>
  <c r="G9" i="4"/>
  <c r="BA9" i="4" s="1"/>
  <c r="BE8" i="4"/>
  <c r="BD8" i="4"/>
  <c r="BC8" i="4"/>
  <c r="BB8" i="4"/>
  <c r="BB11" i="4" s="1"/>
  <c r="F7" i="3" s="1"/>
  <c r="K8" i="4"/>
  <c r="I8" i="4"/>
  <c r="G8" i="4"/>
  <c r="BA8" i="4" s="1"/>
  <c r="B7" i="3"/>
  <c r="A7" i="3"/>
  <c r="K11" i="4"/>
  <c r="E4" i="4"/>
  <c r="F3" i="4"/>
  <c r="C33" i="2"/>
  <c r="F33" i="2" s="1"/>
  <c r="C31" i="2"/>
  <c r="G7" i="2"/>
  <c r="H73" i="1"/>
  <c r="J55" i="1"/>
  <c r="I55" i="1"/>
  <c r="H55" i="1"/>
  <c r="G55" i="1"/>
  <c r="F55" i="1"/>
  <c r="H39" i="1"/>
  <c r="G39" i="1"/>
  <c r="I38" i="1"/>
  <c r="F38" i="1" s="1"/>
  <c r="H37" i="1"/>
  <c r="G37" i="1"/>
  <c r="H31" i="1"/>
  <c r="I21" i="1" s="1"/>
  <c r="I22" i="1" s="1"/>
  <c r="H29" i="1"/>
  <c r="G29" i="1"/>
  <c r="D22" i="1"/>
  <c r="D20" i="1"/>
  <c r="BD11" i="4" l="1"/>
  <c r="H7" i="3" s="1"/>
  <c r="BE11" i="4"/>
  <c r="I7" i="3" s="1"/>
  <c r="I15" i="3" s="1"/>
  <c r="C21" i="2" s="1"/>
  <c r="BA100" i="4"/>
  <c r="E13" i="3" s="1"/>
  <c r="BC100" i="4"/>
  <c r="G13" i="3" s="1"/>
  <c r="BD100" i="4"/>
  <c r="H13" i="3" s="1"/>
  <c r="H15" i="3" s="1"/>
  <c r="C17" i="2" s="1"/>
  <c r="BE109" i="4"/>
  <c r="I14" i="3" s="1"/>
  <c r="BA109" i="4"/>
  <c r="E14" i="3" s="1"/>
  <c r="BC109" i="4"/>
  <c r="G14" i="3" s="1"/>
  <c r="G19" i="4"/>
  <c r="G30" i="4"/>
  <c r="BA11" i="4"/>
  <c r="E7" i="3" s="1"/>
  <c r="BC11" i="4"/>
  <c r="G7" i="3" s="1"/>
  <c r="G15" i="3" s="1"/>
  <c r="C18" i="2" s="1"/>
  <c r="BB100" i="4"/>
  <c r="F13" i="3" s="1"/>
  <c r="F15" i="3" s="1"/>
  <c r="C16" i="2" s="1"/>
  <c r="G11" i="4"/>
  <c r="I11" i="4"/>
  <c r="G15" i="4"/>
  <c r="G27" i="4"/>
  <c r="G100" i="4"/>
  <c r="BB109" i="4"/>
  <c r="F14" i="3" s="1"/>
  <c r="H28" i="3"/>
  <c r="G23" i="2" s="1"/>
  <c r="BE100" i="4"/>
  <c r="I13" i="3" s="1"/>
  <c r="G109" i="4"/>
  <c r="BD109" i="4"/>
  <c r="H14" i="3" s="1"/>
  <c r="E54" i="1"/>
  <c r="E48" i="1"/>
  <c r="E49" i="1"/>
  <c r="E50" i="1"/>
  <c r="E52" i="1"/>
  <c r="E51" i="1"/>
  <c r="E47" i="1"/>
  <c r="E53" i="1"/>
  <c r="E15" i="3"/>
  <c r="C15" i="2" s="1"/>
  <c r="G22" i="2"/>
  <c r="I39" i="1"/>
  <c r="F39" i="1"/>
  <c r="E55" i="1"/>
  <c r="G23" i="4"/>
  <c r="C19" i="2" l="1"/>
  <c r="C22" i="2" s="1"/>
  <c r="C23" i="2" s="1"/>
  <c r="F30" i="2" s="1"/>
  <c r="G30" i="1" s="1"/>
  <c r="G31" i="1" l="1"/>
  <c r="I19" i="1" s="1"/>
  <c r="I20" i="1" s="1"/>
  <c r="I23" i="1" s="1"/>
  <c r="I30" i="1"/>
  <c r="F31" i="2"/>
  <c r="F34" i="2" s="1"/>
  <c r="F30" i="1" l="1"/>
  <c r="F31" i="1" s="1"/>
  <c r="I31" i="1"/>
  <c r="J30" i="1" l="1"/>
  <c r="J39" i="1"/>
  <c r="J38" i="1"/>
  <c r="J31" i="1"/>
</calcChain>
</file>

<file path=xl/sharedStrings.xml><?xml version="1.0" encoding="utf-8"?>
<sst xmlns="http://schemas.openxmlformats.org/spreadsheetml/2006/main" count="465" uniqueCount="258">
  <si>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</si>
  <si>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</si>
  <si>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</si>
  <si>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</si>
  <si>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</si>
  <si>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</si>
  <si>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</si>
  <si>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</si>
  <si>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</si>
  <si>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</si>
  <si>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</si>
  <si>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</si>
  <si>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</si>
  <si>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</si>
  <si>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</si>
  <si>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</si>
  <si>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</si>
  <si>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</si>
  <si>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</si>
  <si>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</si>
  <si>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</si>
  <si>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</si>
  <si>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</si>
  <si>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</si>
  <si>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</si>
  <si>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</si>
  <si>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</si>
  <si>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</si>
  <si>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</si>
  <si>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</si>
  <si>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</si>
  <si>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</si>
  <si>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</si>
  <si>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</si>
  <si>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</si>
  <si>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</si>
  <si>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</si>
  <si>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</si>
  <si>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</si>
  <si>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</si>
  <si>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</si>
  <si>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</si>
  <si>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</si>
  <si>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</si>
  <si>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</si>
  <si>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</si>
  <si>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</si>
  <si>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</si>
  <si>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</si>
  <si>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</si>
  <si>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</si>
  <si>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</si>
  <si>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</si>
  <si>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</si>
  <si>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</si>
  <si>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</si>
  <si>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</si>
  <si>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</si>
  <si>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</si>
  <si>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</si>
  <si>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</si>
  <si>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</si>
  <si>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</si>
  <si>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</si>
  <si>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</si>
  <si>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</si>
  <si>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</si>
  <si>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</si>
  <si>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</si>
  <si>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</si>
  <si>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</si>
  <si>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</si>
  <si>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</si>
  <si>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</si>
  <si>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</si>
  <si>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</si>
  <si>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</si>
  <si>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</si>
  <si>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</si>
  <si>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</si>
  <si>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</si>
  <si>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</si>
  <si>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</si>
  <si>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</si>
  <si>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</si>
  <si>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</si>
  <si>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</si>
  <si>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</si>
  <si>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</si>
  <si>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</si>
  <si>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</si>
  <si>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</si>
  <si>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</si>
  <si>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</si>
  <si>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</si>
  <si>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</si>
  <si>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</si>
  <si>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</si>
  <si>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</si>
  <si>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</si>
  <si>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Celkem za</t>
  </si>
  <si>
    <t>592</t>
  </si>
  <si>
    <t>Výměna stoupacího potrubí, Granátová ul. 1897</t>
  </si>
  <si>
    <t>592 Výměna stoupacího potrubí, Granátová ul. 1897</t>
  </si>
  <si>
    <t>Výměna stoupacího potrubí</t>
  </si>
  <si>
    <t>1 Výměna stoupacího potrubí</t>
  </si>
  <si>
    <t>01</t>
  </si>
  <si>
    <t>Vedlejší rozpočtové náklady</t>
  </si>
  <si>
    <t>01 Vedlejší rozpočtové náklady</t>
  </si>
  <si>
    <t>Zařízení staveniště - Veškeré náklady spojené s vybudováním, provozem a odstraněním  ZS</t>
  </si>
  <si>
    <t>soubor</t>
  </si>
  <si>
    <t>02</t>
  </si>
  <si>
    <t>Zkoušky a revize- Náklady zhotovitele na provádění zkoušek a revizí nezbytných k provedení díla</t>
  </si>
  <si>
    <t>03</t>
  </si>
  <si>
    <t>Provozní vlivy - Zohlednění všech cizých vlivů způsobených  na stavbě</t>
  </si>
  <si>
    <t>4</t>
  </si>
  <si>
    <t>Vodorovné konstrukce</t>
  </si>
  <si>
    <t>4 Vodorovné konstrukce</t>
  </si>
  <si>
    <t>411387531R00</t>
  </si>
  <si>
    <t xml:space="preserve">Zabetonování otvorů 0,25 m2 ve stropech a klenbách </t>
  </si>
  <si>
    <t>kus</t>
  </si>
  <si>
    <t>1.PP:11</t>
  </si>
  <si>
    <t>61</t>
  </si>
  <si>
    <t>Upravy povrchů vnitřní</t>
  </si>
  <si>
    <t>61 Upravy povrchů vnitřní</t>
  </si>
  <si>
    <t>611401211R00</t>
  </si>
  <si>
    <t xml:space="preserve">Oprava omítky na stropech o ploše do 0,25 m2 </t>
  </si>
  <si>
    <t>94</t>
  </si>
  <si>
    <t>Lešení a stavební výtahy</t>
  </si>
  <si>
    <t>94 Lešení a stavební výtahy</t>
  </si>
  <si>
    <t>941955001R00</t>
  </si>
  <si>
    <t xml:space="preserve">Lešení lehké pomocné, výška podlahy do 1,2 m </t>
  </si>
  <si>
    <t>m2</t>
  </si>
  <si>
    <t>20</t>
  </si>
  <si>
    <t>97</t>
  </si>
  <si>
    <t>Prorážení otvorů</t>
  </si>
  <si>
    <t>97 Prorážení otvorů</t>
  </si>
  <si>
    <t>972054341R00</t>
  </si>
  <si>
    <t xml:space="preserve">Vybourání otv. stropy ŽB pl. 0,25 m2, tl. 15 cm </t>
  </si>
  <si>
    <t>99</t>
  </si>
  <si>
    <t>Staveništní přesun hmot</t>
  </si>
  <si>
    <t>99 Staveništní přesun hmot</t>
  </si>
  <si>
    <t>999281111R00</t>
  </si>
  <si>
    <t xml:space="preserve">Přesun hmot pro opravy a údržbu do výšky 25 m </t>
  </si>
  <si>
    <t>t</t>
  </si>
  <si>
    <t>722</t>
  </si>
  <si>
    <t>Vnitřní vodovod</t>
  </si>
  <si>
    <t>722 Vnitřní vodovod</t>
  </si>
  <si>
    <t>722130801R00</t>
  </si>
  <si>
    <t xml:space="preserve">Demontáž potrubí ocelových závitových DN 25 </t>
  </si>
  <si>
    <t>m</t>
  </si>
  <si>
    <t>výměra změřena kreslícím programem:132,9</t>
  </si>
  <si>
    <t>výměra změřena kreslícím programem:165,9</t>
  </si>
  <si>
    <t>722130802R00</t>
  </si>
  <si>
    <t xml:space="preserve">Demontáž potrubí ocelových závitových DN 40 </t>
  </si>
  <si>
    <t>výměra změřena kreslícím programem:265,8</t>
  </si>
  <si>
    <t>výměra změřena kreslícím programem:331,8</t>
  </si>
  <si>
    <t>722170921R01</t>
  </si>
  <si>
    <t xml:space="preserve">Spojka přímá,vně.závit 20x1/2 </t>
  </si>
  <si>
    <t>722170922R01</t>
  </si>
  <si>
    <t xml:space="preserve">Spojka přímá,vně.závit 25x3/4 </t>
  </si>
  <si>
    <t>722170924R01</t>
  </si>
  <si>
    <t xml:space="preserve">Spojka přímá,vně.závit 32x1 </t>
  </si>
  <si>
    <t>722170926R01</t>
  </si>
  <si>
    <t xml:space="preserve">Spojka přímá,vně.závit 40x5/4 </t>
  </si>
  <si>
    <t>722172361R00</t>
  </si>
  <si>
    <t xml:space="preserve">Smyčka kompenzační z PPR, D 20 x 3,4 mm </t>
  </si>
  <si>
    <t>722172362R00</t>
  </si>
  <si>
    <t xml:space="preserve">Smyčka kompenzační z PPR, D 25 x 4,2 mm </t>
  </si>
  <si>
    <t>722172363R00</t>
  </si>
  <si>
    <t xml:space="preserve">Smyčka kompenzační z PPR, D 32 x 5,4 mm </t>
  </si>
  <si>
    <t>722172364R00</t>
  </si>
  <si>
    <t xml:space="preserve">Smyčka kompenzační z PPR, D 40 x 6,7 mm </t>
  </si>
  <si>
    <t>722172611R00</t>
  </si>
  <si>
    <t>Potrubí z PPR, studená, D 20x2,8 mm PN 16</t>
  </si>
  <si>
    <t>Potrubí včetně tvarovek bez zednických výpomocí:</t>
  </si>
  <si>
    <t>722172612R00</t>
  </si>
  <si>
    <t>Potrubí z PPR, studená, D 25x3,5 mm PN 16</t>
  </si>
  <si>
    <t>722172613R00</t>
  </si>
  <si>
    <t>Potrubí z PPR, studená, D 32x4,4 mm PN 16</t>
  </si>
  <si>
    <t>722172614R00</t>
  </si>
  <si>
    <t>Potrubí z PPR, studená, D 40x5,5 mm PN 16</t>
  </si>
  <si>
    <t>722181213RU1</t>
  </si>
  <si>
    <t>Izolace návleková tl. stěny 13 mm vnitřní průměr 32 mm</t>
  </si>
  <si>
    <t>722181213RU4</t>
  </si>
  <si>
    <t>Izolace návleková tl. stěny 13 mm vnitřní průměr 42 mm</t>
  </si>
  <si>
    <t>722181215RT7</t>
  </si>
  <si>
    <t>Izolace návleková  tl. stěny 25 mm vnitřní průměr 22 mm</t>
  </si>
  <si>
    <t>722181215RT8</t>
  </si>
  <si>
    <t>Izolace návleková  tl. stěny 25 mm vnitřní průměr 25 mm</t>
  </si>
  <si>
    <t>722181215RU1</t>
  </si>
  <si>
    <t>Izolace návleková tl. stěny 25 mm vnitřní průměr 32 mm</t>
  </si>
  <si>
    <t>722181215RU4</t>
  </si>
  <si>
    <t>Iizolace návleková tl. stěny 25 mm vnitřní průměr 42 mm</t>
  </si>
  <si>
    <t>722190901R00</t>
  </si>
  <si>
    <t xml:space="preserve">Uzavření/otevření vodovodního potrubí při opravě </t>
  </si>
  <si>
    <t>722235112R00</t>
  </si>
  <si>
    <t xml:space="preserve">Kohout kulový, vnitř.-vnitř.z. DN 20 </t>
  </si>
  <si>
    <t>722235142R00</t>
  </si>
  <si>
    <t xml:space="preserve">Kohout kulový s odvodn. vnitř.-vnitř.z. DN 20 </t>
  </si>
  <si>
    <t>722235143R00</t>
  </si>
  <si>
    <t xml:space="preserve">Kohout kulový s odvodn. vnitř.-vnitř.z. DN 25 </t>
  </si>
  <si>
    <t>722235144R00</t>
  </si>
  <si>
    <t xml:space="preserve">Kohout kulový s odvodn. vnitř.-vnitř.z. DN 32 </t>
  </si>
  <si>
    <t>722280107R00</t>
  </si>
  <si>
    <t xml:space="preserve">Tlaková zkouška vodovodního potrubí DN 40 </t>
  </si>
  <si>
    <t>722290234R00</t>
  </si>
  <si>
    <t xml:space="preserve">Proplach a dezinfekce vodovod.potrubí DN 80 </t>
  </si>
  <si>
    <t>722290823R00</t>
  </si>
  <si>
    <t xml:space="preserve">Přesun vybouraných hmot - vodovody, H 12 - 24 m </t>
  </si>
  <si>
    <t>demontované potrubí:0,636+2,97</t>
  </si>
  <si>
    <t>7221256RR00</t>
  </si>
  <si>
    <t xml:space="preserve">Podpěry potrubí ocelové kotvené do stropu </t>
  </si>
  <si>
    <t>2 x závitová tyč a L profil:</t>
  </si>
  <si>
    <t>celkem 25 kusů podpěr:25</t>
  </si>
  <si>
    <t>722280RR00</t>
  </si>
  <si>
    <t xml:space="preserve">Příplatek za demontáž potrubí v instalační šachtě </t>
  </si>
  <si>
    <t>722281RR00</t>
  </si>
  <si>
    <t xml:space="preserve">Příplatek za montáž potrubí v instalační šachtě </t>
  </si>
  <si>
    <t>722RR00</t>
  </si>
  <si>
    <t xml:space="preserve">Dokumentace skutečného provedení </t>
  </si>
  <si>
    <t>998722103R00</t>
  </si>
  <si>
    <t xml:space="preserve">Přesun hmot pro vnitřní vodovod, výšky do 24 m </t>
  </si>
  <si>
    <t>900      RT1</t>
  </si>
  <si>
    <t>HZS - Práce v tarifní třídě 4</t>
  </si>
  <si>
    <t>h</t>
  </si>
  <si>
    <t>vypuštění vodovodu:6</t>
  </si>
  <si>
    <t>zaregulování systému cirkulace pomocí kulových ventilů 1.PP:10</t>
  </si>
  <si>
    <t>napuštění systému:6</t>
  </si>
  <si>
    <t>767</t>
  </si>
  <si>
    <t>Konstrukce zámečnické</t>
  </si>
  <si>
    <t>767 Konstrukce zámečnické</t>
  </si>
  <si>
    <t>767425120R00</t>
  </si>
  <si>
    <t xml:space="preserve">Zpětná montáž podhledů </t>
  </si>
  <si>
    <t>1.PP:1</t>
  </si>
  <si>
    <t>767581803R00</t>
  </si>
  <si>
    <t xml:space="preserve">Demontáž podhledů - tvarovaných plechů </t>
  </si>
  <si>
    <t>767582800R00</t>
  </si>
  <si>
    <t xml:space="preserve">Demontáž podhledů - roštů </t>
  </si>
  <si>
    <t>998767103R00</t>
  </si>
  <si>
    <t xml:space="preserve">Přesun hmot pro zámečnické konstr., výšky do 24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</si>
  <si>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</si>
  <si>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</si>
  <si>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</si>
  <si>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</si>
  <si>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</si>
  <si>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</si>
  <si>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</si>
  <si>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</si>
  <si>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PVK PROJEKT</t>
  </si>
  <si>
    <t>Soupis prací</t>
  </si>
  <si>
    <t>Veškeré prostupy požárně dělícími konstrukcemi budou požárně utěsněny.</t>
  </si>
  <si>
    <t>Jedná se o materiálovou specifikaci nenahrazující výrobní přípravu dodavatele. Výpis obsahuje pouze základní položky ve smyslu dodávky.</t>
  </si>
  <si>
    <t xml:space="preserve">Při zpracování nabídky je nutné vycházet ze všech částí dokumentace (tj. technické zprávy, všech výkresů i specifikace materiálu. Pouhým oceněním výkazu výměr není možné vypracovat kvalitní nabídku. </t>
  </si>
  <si>
    <t xml:space="preserve">Potenciálním dodavatelem musí být odborná firma, která se obeznámila se všemi okolnostmi této zakázky a zahrnula je do nabízené ceny. Součástí ceny musí být veškeré náklady, aby cena byla konečná a zahrnovala celou dodávku akce. Dodavatel ručí za to, že v nabízené ceně je navrženo veškeré potřebné zařízení a výkony.   </t>
  </si>
  <si>
    <t>Předpokládá se, že dodávka je nabízena jako kompletní dílo včetně kompletní montáže, veškerého souvisejícího doplňkového, podružného a montážního materiálu tak, aby celé zařízení bylo funkční a splňovalo všechny předpisy, které se na ně vztahují (součástí potrubí jsou nejen kolena, oblouky, redukce, šroubení, prostupové manžety ale i podpěry, konzoly a závěsy a veškeré ocelové konstrukce nezbytné pro uložení.</t>
  </si>
  <si>
    <t>Cenová soustava RTS DATA</t>
  </si>
  <si>
    <t>Cenová úroveň RTS 17/I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</si>
</sst>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6" fillId="0" borderId="0" xfId="0" applyFont="1" applyAlignment="1">
      <alignment horizontal="left"/>
    </xf>
    <xf numFmtId="0" fontId="7" fillId="0" borderId="0" xfId="0" applyFont="1"/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5" fillId="6" borderId="65" xfId="1" applyNumberFormat="1" applyFont="1" applyFill="1" applyBorder="1" applyAlignment="1">
      <alignment horizontal="righ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0" fontId="21" fillId="0" borderId="0" xfId="0" applyFont="1" applyFill="1" applyAlignment="1">
      <alignment vertical="center"/>
    </xf>
    <xf numFmtId="0" fontId="21" fillId="0" borderId="0" xfId="0" applyFont="1"/>
    <xf numFmtId="0" fontId="20" fillId="0" borderId="0" xfId="0" applyFont="1" applyAlignment="1">
      <alignment horizontal="left" wrapText="1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14" fontId="3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right"/>
      <protection locked="0"/>
    </xf>
    <xf numFmtId="49" fontId="1" fillId="0" borderId="0" xfId="0" applyNumberFormat="1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49" fontId="6" fillId="0" borderId="0" xfId="0" applyNumberFormat="1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protection locked="0"/>
    </xf>
    <xf numFmtId="0" fontId="7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4" fontId="8" fillId="0" borderId="16" xfId="1" applyNumberFormat="1" applyFont="1" applyBorder="1" applyAlignment="1" applyProtection="1">
      <alignment horizontal="right"/>
      <protection locked="0"/>
    </xf>
    <xf numFmtId="4" fontId="1" fillId="2" borderId="3" xfId="1" applyNumberFormat="1" applyFont="1" applyFill="1" applyBorder="1" applyAlignment="1" applyProtection="1">
      <alignment horizontal="right"/>
      <protection locked="0"/>
    </xf>
    <xf numFmtId="0" fontId="1" fillId="0" borderId="2" xfId="1" applyNumberFormat="1" applyFont="1" applyBorder="1" applyAlignment="1" applyProtection="1">
      <alignment horizontal="right"/>
      <protection locked="0"/>
    </xf>
    <xf numFmtId="0" fontId="15" fillId="6" borderId="4" xfId="1" applyFont="1" applyFill="1" applyBorder="1" applyAlignment="1" applyProtection="1">
      <alignment horizontal="left" wrapText="1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85"/>
  <sheetViews>
    <sheetView showGridLines="0" tabSelected="1" topLeftCell="B1" zoomScaleNormal="100" zoomScaleSheetLayoutView="75" workbookViewId="0">
      <selection activeCell="O80" sqref="O80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hidden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s="315" customFormat="1" ht="12" customHeight="1" x14ac:dyDescent="0.2">
      <c r="G1" s="316"/>
      <c r="I1" s="316"/>
      <c r="J1" s="316"/>
    </row>
    <row r="2" spans="2:15" s="315" customFormat="1" ht="17.25" customHeight="1" x14ac:dyDescent="0.25">
      <c r="B2" s="317"/>
      <c r="C2" s="318" t="s">
        <v>250</v>
      </c>
      <c r="E2" s="319"/>
      <c r="F2" s="318"/>
      <c r="G2" s="320"/>
      <c r="H2" s="321" t="s">
        <v>0</v>
      </c>
      <c r="I2" s="322">
        <v>42858</v>
      </c>
      <c r="J2" s="316"/>
      <c r="K2" s="317"/>
    </row>
    <row r="3" spans="2:15" s="315" customFormat="1" ht="6" customHeight="1" x14ac:dyDescent="0.2">
      <c r="C3" s="323"/>
      <c r="D3" s="324" t="s">
        <v>1</v>
      </c>
      <c r="G3" s="316"/>
      <c r="I3" s="316"/>
      <c r="J3" s="316"/>
    </row>
    <row r="4" spans="2:15" s="315" customFormat="1" ht="4.5" customHeight="1" x14ac:dyDescent="0.2">
      <c r="G4" s="316"/>
      <c r="I4" s="316"/>
      <c r="J4" s="316"/>
    </row>
    <row r="5" spans="2:15" s="315" customFormat="1" ht="13.5" customHeight="1" x14ac:dyDescent="0.25">
      <c r="C5" s="325" t="s">
        <v>2</v>
      </c>
      <c r="D5" s="326" t="s">
        <v>101</v>
      </c>
      <c r="E5" s="327" t="s">
        <v>102</v>
      </c>
      <c r="F5" s="328"/>
      <c r="G5" s="329"/>
      <c r="H5" s="328"/>
      <c r="I5" s="329"/>
      <c r="J5" s="316"/>
      <c r="O5" s="322"/>
    </row>
    <row r="6" spans="2:15" s="315" customFormat="1" x14ac:dyDescent="0.2">
      <c r="G6" s="316"/>
      <c r="I6" s="316"/>
      <c r="J6" s="316"/>
    </row>
    <row r="7" spans="2:15" s="315" customFormat="1" x14ac:dyDescent="0.2">
      <c r="C7" s="330" t="s">
        <v>3</v>
      </c>
      <c r="D7" s="331"/>
      <c r="G7" s="316"/>
      <c r="H7" s="332" t="s">
        <v>4</v>
      </c>
      <c r="I7" s="316"/>
      <c r="J7" s="331"/>
      <c r="K7" s="331"/>
    </row>
    <row r="8" spans="2:15" s="315" customFormat="1" x14ac:dyDescent="0.2">
      <c r="D8" s="331"/>
      <c r="G8" s="316"/>
      <c r="H8" s="332" t="s">
        <v>5</v>
      </c>
      <c r="I8" s="316"/>
      <c r="J8" s="331"/>
      <c r="K8" s="331"/>
    </row>
    <row r="9" spans="2:15" s="315" customFormat="1" x14ac:dyDescent="0.2">
      <c r="C9" s="332"/>
      <c r="D9" s="331"/>
      <c r="G9" s="316"/>
      <c r="H9" s="332"/>
      <c r="I9" s="316"/>
      <c r="J9" s="331"/>
    </row>
    <row r="10" spans="2:15" s="315" customFormat="1" x14ac:dyDescent="0.2">
      <c r="G10" s="316"/>
      <c r="H10" s="332"/>
      <c r="I10" s="316"/>
      <c r="J10" s="331"/>
    </row>
    <row r="11" spans="2:15" s="315" customFormat="1" x14ac:dyDescent="0.2">
      <c r="C11" s="330" t="s">
        <v>6</v>
      </c>
      <c r="D11" s="331"/>
      <c r="G11" s="316"/>
      <c r="H11" s="332" t="s">
        <v>4</v>
      </c>
      <c r="I11" s="316"/>
      <c r="J11" s="331"/>
      <c r="K11" s="331"/>
    </row>
    <row r="12" spans="2:15" s="315" customFormat="1" x14ac:dyDescent="0.2">
      <c r="D12" s="331"/>
      <c r="G12" s="316"/>
      <c r="H12" s="332" t="s">
        <v>5</v>
      </c>
      <c r="I12" s="316"/>
      <c r="J12" s="331"/>
      <c r="K12" s="331"/>
    </row>
    <row r="13" spans="2:15" s="315" customFormat="1" ht="12" customHeight="1" x14ac:dyDescent="0.2">
      <c r="C13" s="332"/>
      <c r="D13" s="331"/>
      <c r="G13" s="316"/>
      <c r="I13" s="316"/>
      <c r="J13" s="332"/>
    </row>
    <row r="14" spans="2:15" s="315" customFormat="1" ht="24.75" customHeight="1" x14ac:dyDescent="0.2">
      <c r="C14" s="333" t="s">
        <v>7</v>
      </c>
      <c r="G14" s="316"/>
      <c r="H14" s="333" t="s">
        <v>8</v>
      </c>
      <c r="I14" s="316"/>
      <c r="J14" s="332"/>
    </row>
    <row r="15" spans="2:15" s="315" customFormat="1" ht="12.75" customHeight="1" x14ac:dyDescent="0.2">
      <c r="G15" s="316"/>
      <c r="I15" s="316"/>
      <c r="J15" s="332"/>
    </row>
    <row r="16" spans="2:15" s="315" customFormat="1" ht="28.5" customHeight="1" x14ac:dyDescent="0.2">
      <c r="C16" s="333" t="s">
        <v>9</v>
      </c>
      <c r="G16" s="316"/>
      <c r="H16" s="333" t="s">
        <v>9</v>
      </c>
      <c r="I16" s="316"/>
      <c r="J16" s="316"/>
    </row>
    <row r="17" spans="2:12" ht="25.5" customHeight="1" x14ac:dyDescent="0.2"/>
    <row r="18" spans="2:12" ht="13.5" customHeight="1" x14ac:dyDescent="0.2">
      <c r="B18" s="5"/>
      <c r="C18" s="6"/>
      <c r="D18" s="6"/>
      <c r="E18" s="7"/>
      <c r="F18" s="8"/>
      <c r="G18" s="9"/>
      <c r="H18" s="10"/>
      <c r="I18" s="9"/>
      <c r="J18" s="11" t="s">
        <v>10</v>
      </c>
      <c r="K18" s="12"/>
    </row>
    <row r="19" spans="2:12" ht="15" customHeight="1" x14ac:dyDescent="0.2">
      <c r="B19" s="13" t="s">
        <v>11</v>
      </c>
      <c r="C19" s="14"/>
      <c r="D19" s="15">
        <v>15</v>
      </c>
      <c r="E19" s="16" t="s">
        <v>12</v>
      </c>
      <c r="F19" s="17"/>
      <c r="G19" s="18"/>
      <c r="H19" s="18"/>
      <c r="I19" s="280">
        <f>ROUND(G31,0)</f>
        <v>0</v>
      </c>
      <c r="J19" s="281"/>
      <c r="K19" s="19"/>
    </row>
    <row r="20" spans="2:12" ht="13.5" thickBot="1" x14ac:dyDescent="0.25">
      <c r="B20" s="13" t="s">
        <v>13</v>
      </c>
      <c r="C20" s="14"/>
      <c r="D20" s="15">
        <f>SazbaDPH1</f>
        <v>15</v>
      </c>
      <c r="E20" s="16" t="s">
        <v>12</v>
      </c>
      <c r="F20" s="20"/>
      <c r="G20" s="21"/>
      <c r="H20" s="21"/>
      <c r="I20" s="282">
        <f>ROUND(I19*D20/100,0)</f>
        <v>0</v>
      </c>
      <c r="J20" s="283"/>
      <c r="K20" s="19"/>
    </row>
    <row r="21" spans="2:12" hidden="1" x14ac:dyDescent="0.2">
      <c r="B21" s="13" t="s">
        <v>11</v>
      </c>
      <c r="C21" s="14"/>
      <c r="D21" s="15">
        <v>21</v>
      </c>
      <c r="E21" s="16" t="s">
        <v>12</v>
      </c>
      <c r="F21" s="20"/>
      <c r="G21" s="21"/>
      <c r="H21" s="21"/>
      <c r="I21" s="282">
        <f>ROUND(H31,0)</f>
        <v>0</v>
      </c>
      <c r="J21" s="283"/>
      <c r="K21" s="19"/>
    </row>
    <row r="22" spans="2:12" ht="13.5" hidden="1" thickBot="1" x14ac:dyDescent="0.25">
      <c r="B22" s="13" t="s">
        <v>13</v>
      </c>
      <c r="C22" s="14"/>
      <c r="D22" s="15">
        <f>SazbaDPH2</f>
        <v>21</v>
      </c>
      <c r="E22" s="16" t="s">
        <v>12</v>
      </c>
      <c r="F22" s="22"/>
      <c r="G22" s="23"/>
      <c r="H22" s="23"/>
      <c r="I22" s="284">
        <f>ROUND(I21*D21/100,0)</f>
        <v>0</v>
      </c>
      <c r="J22" s="285"/>
      <c r="K22" s="19"/>
    </row>
    <row r="23" spans="2:12" ht="16.5" thickBot="1" x14ac:dyDescent="0.25">
      <c r="B23" s="24" t="s">
        <v>14</v>
      </c>
      <c r="C23" s="25"/>
      <c r="D23" s="25"/>
      <c r="E23" s="26"/>
      <c r="F23" s="27"/>
      <c r="G23" s="28"/>
      <c r="H23" s="28"/>
      <c r="I23" s="286">
        <f>SUM(I19:I22)</f>
        <v>0</v>
      </c>
      <c r="J23" s="287"/>
      <c r="K23" s="29"/>
    </row>
    <row r="26" spans="2:12" ht="1.5" customHeight="1" x14ac:dyDescent="0.2"/>
    <row r="27" spans="2:12" ht="15.75" customHeight="1" x14ac:dyDescent="0.25">
      <c r="B27" s="3" t="s">
        <v>15</v>
      </c>
      <c r="C27" s="30"/>
      <c r="D27" s="30"/>
      <c r="E27" s="30"/>
      <c r="F27" s="30"/>
      <c r="G27" s="30"/>
      <c r="H27" s="30"/>
      <c r="I27" s="30"/>
      <c r="J27" s="30"/>
      <c r="K27" s="30"/>
      <c r="L27" s="31"/>
    </row>
    <row r="28" spans="2:12" ht="5.25" customHeight="1" x14ac:dyDescent="0.2">
      <c r="L28" s="31"/>
    </row>
    <row r="29" spans="2:12" ht="24" customHeight="1" x14ac:dyDescent="0.2">
      <c r="B29" s="32" t="s">
        <v>16</v>
      </c>
      <c r="C29" s="33"/>
      <c r="D29" s="33"/>
      <c r="E29" s="34"/>
      <c r="F29" s="35" t="s">
        <v>17</v>
      </c>
      <c r="G29" s="36" t="str">
        <f>CONCATENATE("Základ DPH ",SazbaDPH1," %")</f>
        <v>Základ DPH 15 %</v>
      </c>
      <c r="H29" s="35" t="str">
        <f>CONCATENATE("Základ DPH ",SazbaDPH2," %")</f>
        <v>Základ DPH 21 %</v>
      </c>
      <c r="I29" s="35" t="s">
        <v>18</v>
      </c>
      <c r="J29" s="35" t="s">
        <v>12</v>
      </c>
    </row>
    <row r="30" spans="2:12" x14ac:dyDescent="0.2">
      <c r="B30" s="37" t="s">
        <v>99</v>
      </c>
      <c r="C30" s="38" t="s">
        <v>104</v>
      </c>
      <c r="D30" s="39"/>
      <c r="E30" s="40"/>
      <c r="F30" s="41">
        <f>G30+H30+I30</f>
        <v>0</v>
      </c>
      <c r="G30" s="42">
        <f>SUM('1 1 KL'!F30:G30)</f>
        <v>0</v>
      </c>
      <c r="H30" s="43">
        <v>0</v>
      </c>
      <c r="I30" s="43">
        <f t="shared" ref="I30" si="0">(G30*SazbaDPH1)/100+(H30*SazbaDPH2)/100</f>
        <v>0</v>
      </c>
      <c r="J30" s="44" t="str">
        <f t="shared" ref="J30" si="1">IF(CelkemObjekty=0,"",F30/CelkemObjekty*100)</f>
        <v/>
      </c>
    </row>
    <row r="31" spans="2:12" ht="17.25" customHeight="1" x14ac:dyDescent="0.2">
      <c r="B31" s="50" t="s">
        <v>19</v>
      </c>
      <c r="C31" s="51"/>
      <c r="D31" s="52"/>
      <c r="E31" s="53"/>
      <c r="F31" s="54">
        <f>SUM(F30:F30)</f>
        <v>0</v>
      </c>
      <c r="G31" s="54">
        <f>SUM(G30:G30)</f>
        <v>0</v>
      </c>
      <c r="H31" s="54">
        <f>SUM(H30:H30)</f>
        <v>0</v>
      </c>
      <c r="I31" s="54">
        <f>SUM(I30:I30)</f>
        <v>0</v>
      </c>
      <c r="J31" s="55" t="str">
        <f t="shared" ref="J31" si="2">IF(CelkemObjekty=0,"",F31/CelkemObjekty*100)</f>
        <v/>
      </c>
    </row>
    <row r="32" spans="2:12" x14ac:dyDescent="0.2">
      <c r="B32" s="56"/>
      <c r="C32" s="56"/>
      <c r="D32" s="56"/>
      <c r="E32" s="56"/>
      <c r="F32" s="56"/>
      <c r="G32" s="56"/>
      <c r="H32" s="56"/>
      <c r="I32" s="56"/>
      <c r="J32" s="56"/>
      <c r="K32" s="56"/>
    </row>
    <row r="33" spans="2:11" ht="9.75" hidden="1" customHeight="1" x14ac:dyDescent="0.2">
      <c r="B33" s="56"/>
      <c r="C33" s="56"/>
      <c r="D33" s="56"/>
      <c r="E33" s="56"/>
      <c r="F33" s="56"/>
      <c r="G33" s="56"/>
      <c r="H33" s="56"/>
      <c r="I33" s="56"/>
      <c r="J33" s="56"/>
      <c r="K33" s="56"/>
    </row>
    <row r="34" spans="2:11" ht="7.5" hidden="1" customHeight="1" x14ac:dyDescent="0.2">
      <c r="B34" s="56"/>
      <c r="C34" s="56"/>
      <c r="D34" s="56"/>
      <c r="E34" s="56"/>
      <c r="F34" s="56"/>
      <c r="G34" s="56"/>
      <c r="H34" s="56"/>
      <c r="I34" s="56"/>
      <c r="J34" s="56"/>
      <c r="K34" s="56"/>
    </row>
    <row r="35" spans="2:11" ht="18" hidden="1" x14ac:dyDescent="0.25">
      <c r="B35" s="3" t="s">
        <v>20</v>
      </c>
      <c r="C35" s="30"/>
      <c r="D35" s="30"/>
      <c r="E35" s="30"/>
      <c r="F35" s="30"/>
      <c r="G35" s="30"/>
      <c r="H35" s="30"/>
      <c r="I35" s="30"/>
      <c r="J35" s="30"/>
      <c r="K35" s="56"/>
    </row>
    <row r="36" spans="2:11" hidden="1" x14ac:dyDescent="0.2">
      <c r="K36" s="56"/>
    </row>
    <row r="37" spans="2:11" ht="25.5" hidden="1" x14ac:dyDescent="0.2">
      <c r="B37" s="57" t="s">
        <v>21</v>
      </c>
      <c r="C37" s="58" t="s">
        <v>22</v>
      </c>
      <c r="D37" s="33"/>
      <c r="E37" s="34"/>
      <c r="F37" s="35" t="s">
        <v>17</v>
      </c>
      <c r="G37" s="36" t="str">
        <f>CONCATENATE("Základ DPH ",SazbaDPH1," %")</f>
        <v>Základ DPH 15 %</v>
      </c>
      <c r="H37" s="35" t="str">
        <f>CONCATENATE("Základ DPH ",SazbaDPH2," %")</f>
        <v>Základ DPH 21 %</v>
      </c>
      <c r="I37" s="36" t="s">
        <v>18</v>
      </c>
      <c r="J37" s="35" t="s">
        <v>12</v>
      </c>
    </row>
    <row r="38" spans="2:11" hidden="1" x14ac:dyDescent="0.2">
      <c r="B38" s="59" t="s">
        <v>99</v>
      </c>
      <c r="C38" s="60" t="s">
        <v>105</v>
      </c>
      <c r="D38" s="39"/>
      <c r="E38" s="40"/>
      <c r="F38" s="41">
        <f>G38+H38+I38</f>
        <v>630551.48600000003</v>
      </c>
      <c r="G38" s="42">
        <v>548305.64</v>
      </c>
      <c r="H38" s="43">
        <v>0</v>
      </c>
      <c r="I38" s="48">
        <f t="shared" ref="I38" si="3">(G38*SazbaDPH1)/100+(H38*SazbaDPH2)/100</f>
        <v>82245.846000000005</v>
      </c>
      <c r="J38" s="44" t="str">
        <f t="shared" ref="J38" si="4">IF(CelkemObjekty=0,"",F38/CelkemObjekty*100)</f>
        <v/>
      </c>
    </row>
    <row r="39" spans="2:11" hidden="1" x14ac:dyDescent="0.2">
      <c r="B39" s="50" t="s">
        <v>19</v>
      </c>
      <c r="C39" s="51"/>
      <c r="D39" s="52"/>
      <c r="E39" s="53"/>
      <c r="F39" s="54">
        <f>SUM(F38:F38)</f>
        <v>630551.48600000003</v>
      </c>
      <c r="G39" s="61">
        <f>SUM(G38:G38)</f>
        <v>548305.64</v>
      </c>
      <c r="H39" s="54">
        <f>SUM(H38:H38)</f>
        <v>0</v>
      </c>
      <c r="I39" s="61">
        <f>SUM(I38:I38)</f>
        <v>82245.846000000005</v>
      </c>
      <c r="J39" s="55" t="str">
        <f t="shared" ref="J39" si="5">IF(CelkemObjekty=0,"",F39/CelkemObjekty*100)</f>
        <v/>
      </c>
    </row>
    <row r="40" spans="2:11" ht="9" hidden="1" customHeight="1" x14ac:dyDescent="0.2"/>
    <row r="41" spans="2:11" ht="6" hidden="1" customHeight="1" x14ac:dyDescent="0.2"/>
    <row r="42" spans="2:11" ht="3" hidden="1" customHeight="1" x14ac:dyDescent="0.2"/>
    <row r="43" spans="2:11" ht="6.75" hidden="1" customHeight="1" x14ac:dyDescent="0.2"/>
    <row r="44" spans="2:11" ht="20.25" hidden="1" customHeight="1" x14ac:dyDescent="0.25">
      <c r="B44" s="3" t="s">
        <v>23</v>
      </c>
      <c r="C44" s="30"/>
      <c r="D44" s="30"/>
      <c r="E44" s="30"/>
      <c r="F44" s="30"/>
      <c r="G44" s="30"/>
      <c r="H44" s="30"/>
      <c r="I44" s="30"/>
      <c r="J44" s="30"/>
    </row>
    <row r="45" spans="2:11" ht="9" hidden="1" customHeight="1" x14ac:dyDescent="0.2"/>
    <row r="46" spans="2:11" hidden="1" x14ac:dyDescent="0.2">
      <c r="B46" s="32" t="s">
        <v>24</v>
      </c>
      <c r="C46" s="33"/>
      <c r="D46" s="33"/>
      <c r="E46" s="35" t="s">
        <v>12</v>
      </c>
      <c r="F46" s="35" t="s">
        <v>25</v>
      </c>
      <c r="G46" s="36" t="s">
        <v>26</v>
      </c>
      <c r="H46" s="35" t="s">
        <v>27</v>
      </c>
      <c r="I46" s="36" t="s">
        <v>28</v>
      </c>
      <c r="J46" s="62" t="s">
        <v>29</v>
      </c>
    </row>
    <row r="47" spans="2:11" hidden="1" x14ac:dyDescent="0.2">
      <c r="B47" s="37" t="s">
        <v>106</v>
      </c>
      <c r="C47" s="38" t="s">
        <v>107</v>
      </c>
      <c r="D47" s="39"/>
      <c r="E47" s="63">
        <f t="shared" ref="E47:E55" si="6">IF(SUM(SoucetDilu)=0,"",SUM(F47:J47)/SUM(SoucetDilu)*100)</f>
        <v>3.1004605192241117</v>
      </c>
      <c r="F47" s="43">
        <v>17000</v>
      </c>
      <c r="G47" s="42">
        <v>0</v>
      </c>
      <c r="H47" s="43">
        <v>0</v>
      </c>
      <c r="I47" s="42">
        <v>0</v>
      </c>
      <c r="J47" s="43">
        <v>0</v>
      </c>
    </row>
    <row r="48" spans="2:11" hidden="1" x14ac:dyDescent="0.2">
      <c r="B48" s="45" t="s">
        <v>115</v>
      </c>
      <c r="C48" s="46" t="s">
        <v>116</v>
      </c>
      <c r="D48" s="47"/>
      <c r="E48" s="64">
        <f t="shared" si="6"/>
        <v>0.631946805830091</v>
      </c>
      <c r="F48" s="49">
        <v>3465</v>
      </c>
      <c r="G48" s="48">
        <v>0</v>
      </c>
      <c r="H48" s="49">
        <v>0</v>
      </c>
      <c r="I48" s="48">
        <v>0</v>
      </c>
      <c r="J48" s="49">
        <v>0</v>
      </c>
    </row>
    <row r="49" spans="2:10" hidden="1" x14ac:dyDescent="0.2">
      <c r="B49" s="45" t="s">
        <v>122</v>
      </c>
      <c r="C49" s="46" t="s">
        <v>123</v>
      </c>
      <c r="D49" s="47"/>
      <c r="E49" s="64">
        <f t="shared" si="6"/>
        <v>0.49251727248027727</v>
      </c>
      <c r="F49" s="49">
        <v>2700.5</v>
      </c>
      <c r="G49" s="48">
        <v>0</v>
      </c>
      <c r="H49" s="49">
        <v>0</v>
      </c>
      <c r="I49" s="48">
        <v>0</v>
      </c>
      <c r="J49" s="49">
        <v>0</v>
      </c>
    </row>
    <row r="50" spans="2:10" hidden="1" x14ac:dyDescent="0.2">
      <c r="B50" s="45" t="s">
        <v>145</v>
      </c>
      <c r="C50" s="46" t="s">
        <v>146</v>
      </c>
      <c r="D50" s="47"/>
      <c r="E50" s="64">
        <f t="shared" si="6"/>
        <v>94.564812349511072</v>
      </c>
      <c r="F50" s="49">
        <v>0</v>
      </c>
      <c r="G50" s="48">
        <v>512707.202835</v>
      </c>
      <c r="H50" s="49">
        <v>0</v>
      </c>
      <c r="I50" s="48">
        <v>0</v>
      </c>
      <c r="J50" s="49">
        <v>5797</v>
      </c>
    </row>
    <row r="51" spans="2:10" hidden="1" x14ac:dyDescent="0.2">
      <c r="B51" s="45" t="s">
        <v>229</v>
      </c>
      <c r="C51" s="46" t="s">
        <v>230</v>
      </c>
      <c r="D51" s="47"/>
      <c r="E51" s="64">
        <f t="shared" si="6"/>
        <v>0.10042391621766897</v>
      </c>
      <c r="F51" s="49">
        <v>0</v>
      </c>
      <c r="G51" s="48">
        <v>550.63</v>
      </c>
      <c r="H51" s="49">
        <v>0</v>
      </c>
      <c r="I51" s="48">
        <v>0</v>
      </c>
      <c r="J51" s="49">
        <v>0</v>
      </c>
    </row>
    <row r="52" spans="2:10" hidden="1" x14ac:dyDescent="0.2">
      <c r="B52" s="45" t="s">
        <v>127</v>
      </c>
      <c r="C52" s="46" t="s">
        <v>128</v>
      </c>
      <c r="D52" s="47"/>
      <c r="E52" s="64">
        <f t="shared" si="6"/>
        <v>0.31770601320520014</v>
      </c>
      <c r="F52" s="49">
        <v>1742</v>
      </c>
      <c r="G52" s="48">
        <v>0</v>
      </c>
      <c r="H52" s="49">
        <v>0</v>
      </c>
      <c r="I52" s="48">
        <v>0</v>
      </c>
      <c r="J52" s="49">
        <v>0</v>
      </c>
    </row>
    <row r="53" spans="2:10" hidden="1" x14ac:dyDescent="0.2">
      <c r="B53" s="45" t="s">
        <v>134</v>
      </c>
      <c r="C53" s="46" t="s">
        <v>135</v>
      </c>
      <c r="D53" s="47"/>
      <c r="E53" s="64">
        <f t="shared" si="6"/>
        <v>0.67407659288543043</v>
      </c>
      <c r="F53" s="49">
        <v>3696</v>
      </c>
      <c r="G53" s="48">
        <v>0</v>
      </c>
      <c r="H53" s="49">
        <v>0</v>
      </c>
      <c r="I53" s="48">
        <v>0</v>
      </c>
      <c r="J53" s="49">
        <v>0</v>
      </c>
    </row>
    <row r="54" spans="2:10" hidden="1" x14ac:dyDescent="0.2">
      <c r="B54" s="45" t="s">
        <v>139</v>
      </c>
      <c r="C54" s="46" t="s">
        <v>140</v>
      </c>
      <c r="D54" s="47"/>
      <c r="E54" s="64">
        <f t="shared" si="6"/>
        <v>0.11805653064614596</v>
      </c>
      <c r="F54" s="49">
        <v>647.31061999999997</v>
      </c>
      <c r="G54" s="48">
        <v>0</v>
      </c>
      <c r="H54" s="49">
        <v>0</v>
      </c>
      <c r="I54" s="48">
        <v>0</v>
      </c>
      <c r="J54" s="49">
        <v>0</v>
      </c>
    </row>
    <row r="55" spans="2:10" hidden="1" x14ac:dyDescent="0.2">
      <c r="B55" s="50" t="s">
        <v>19</v>
      </c>
      <c r="C55" s="51"/>
      <c r="D55" s="52"/>
      <c r="E55" s="65">
        <f t="shared" si="6"/>
        <v>100</v>
      </c>
      <c r="F55" s="54">
        <f>SUM(F47:F54)</f>
        <v>29250.81062</v>
      </c>
      <c r="G55" s="61">
        <f>SUM(G47:G54)</f>
        <v>513257.83283500001</v>
      </c>
      <c r="H55" s="54">
        <f>SUM(H47:H54)</f>
        <v>0</v>
      </c>
      <c r="I55" s="61">
        <f>SUM(I47:I54)</f>
        <v>0</v>
      </c>
      <c r="J55" s="54">
        <f>SUM(J47:J54)</f>
        <v>5797</v>
      </c>
    </row>
    <row r="56" spans="2:10" hidden="1" x14ac:dyDescent="0.2"/>
    <row r="57" spans="2:10" ht="2.25" hidden="1" customHeight="1" x14ac:dyDescent="0.2"/>
    <row r="58" spans="2:10" ht="1.5" hidden="1" customHeight="1" x14ac:dyDescent="0.2"/>
    <row r="59" spans="2:10" ht="0.75" hidden="1" customHeight="1" x14ac:dyDescent="0.2"/>
    <row r="60" spans="2:10" ht="0.75" hidden="1" customHeight="1" x14ac:dyDescent="0.2"/>
    <row r="61" spans="2:10" ht="0.75" hidden="1" customHeight="1" x14ac:dyDescent="0.2"/>
    <row r="62" spans="2:10" ht="18" hidden="1" x14ac:dyDescent="0.25">
      <c r="B62" s="3" t="s">
        <v>30</v>
      </c>
      <c r="C62" s="30"/>
      <c r="D62" s="30"/>
      <c r="E62" s="30"/>
      <c r="F62" s="30"/>
      <c r="G62" s="30"/>
      <c r="H62" s="30"/>
      <c r="I62" s="30"/>
      <c r="J62" s="30"/>
    </row>
    <row r="63" spans="2:10" hidden="1" x14ac:dyDescent="0.2"/>
    <row r="64" spans="2:10" hidden="1" x14ac:dyDescent="0.2">
      <c r="B64" s="32" t="s">
        <v>31</v>
      </c>
      <c r="C64" s="33"/>
      <c r="D64" s="33"/>
      <c r="E64" s="66"/>
      <c r="F64" s="67"/>
      <c r="G64" s="36"/>
      <c r="H64" s="35" t="s">
        <v>17</v>
      </c>
      <c r="I64" s="1"/>
      <c r="J64" s="1"/>
    </row>
    <row r="65" spans="2:10" hidden="1" x14ac:dyDescent="0.2">
      <c r="B65" s="37" t="s">
        <v>241</v>
      </c>
      <c r="C65" s="38"/>
      <c r="D65" s="39"/>
      <c r="E65" s="68"/>
      <c r="F65" s="69"/>
      <c r="G65" s="42"/>
      <c r="H65" s="43">
        <v>0</v>
      </c>
      <c r="I65" s="1"/>
      <c r="J65" s="1"/>
    </row>
    <row r="66" spans="2:10" hidden="1" x14ac:dyDescent="0.2">
      <c r="B66" s="45" t="s">
        <v>242</v>
      </c>
      <c r="C66" s="46"/>
      <c r="D66" s="47"/>
      <c r="E66" s="70"/>
      <c r="F66" s="71"/>
      <c r="G66" s="48"/>
      <c r="H66" s="49">
        <v>0</v>
      </c>
      <c r="I66" s="1"/>
      <c r="J66" s="1"/>
    </row>
    <row r="67" spans="2:10" hidden="1" x14ac:dyDescent="0.2">
      <c r="B67" s="45" t="s">
        <v>243</v>
      </c>
      <c r="C67" s="46"/>
      <c r="D67" s="47"/>
      <c r="E67" s="70"/>
      <c r="F67" s="71"/>
      <c r="G67" s="48"/>
      <c r="H67" s="49">
        <v>0</v>
      </c>
      <c r="I67" s="1"/>
      <c r="J67" s="1"/>
    </row>
    <row r="68" spans="2:10" hidden="1" x14ac:dyDescent="0.2">
      <c r="B68" s="45" t="s">
        <v>244</v>
      </c>
      <c r="C68" s="46"/>
      <c r="D68" s="47"/>
      <c r="E68" s="70"/>
      <c r="F68" s="71"/>
      <c r="G68" s="48"/>
      <c r="H68" s="49">
        <v>0</v>
      </c>
      <c r="I68" s="1"/>
      <c r="J68" s="1"/>
    </row>
    <row r="69" spans="2:10" hidden="1" x14ac:dyDescent="0.2">
      <c r="B69" s="45" t="s">
        <v>245</v>
      </c>
      <c r="C69" s="46"/>
      <c r="D69" s="47"/>
      <c r="E69" s="70"/>
      <c r="F69" s="71"/>
      <c r="G69" s="48"/>
      <c r="H69" s="49">
        <v>0</v>
      </c>
      <c r="I69" s="1"/>
      <c r="J69" s="1"/>
    </row>
    <row r="70" spans="2:10" hidden="1" x14ac:dyDescent="0.2">
      <c r="B70" s="45" t="s">
        <v>246</v>
      </c>
      <c r="C70" s="46"/>
      <c r="D70" s="47"/>
      <c r="E70" s="70"/>
      <c r="F70" s="71"/>
      <c r="G70" s="48"/>
      <c r="H70" s="49">
        <v>0</v>
      </c>
      <c r="I70" s="1"/>
      <c r="J70" s="1"/>
    </row>
    <row r="71" spans="2:10" hidden="1" x14ac:dyDescent="0.2">
      <c r="B71" s="45" t="s">
        <v>247</v>
      </c>
      <c r="C71" s="46"/>
      <c r="D71" s="47"/>
      <c r="E71" s="70"/>
      <c r="F71" s="71"/>
      <c r="G71" s="48"/>
      <c r="H71" s="49">
        <v>0</v>
      </c>
      <c r="I71" s="1"/>
      <c r="J71" s="1"/>
    </row>
    <row r="72" spans="2:10" hidden="1" x14ac:dyDescent="0.2">
      <c r="B72" s="45" t="s">
        <v>248</v>
      </c>
      <c r="C72" s="46"/>
      <c r="D72" s="47"/>
      <c r="E72" s="70"/>
      <c r="F72" s="71"/>
      <c r="G72" s="48"/>
      <c r="H72" s="49">
        <v>0</v>
      </c>
      <c r="I72" s="1"/>
      <c r="J72" s="1"/>
    </row>
    <row r="73" spans="2:10" hidden="1" x14ac:dyDescent="0.2">
      <c r="B73" s="50" t="s">
        <v>19</v>
      </c>
      <c r="C73" s="51"/>
      <c r="D73" s="52"/>
      <c r="E73" s="72"/>
      <c r="F73" s="73"/>
      <c r="G73" s="61"/>
      <c r="H73" s="54">
        <f>SUM(H65:H72)</f>
        <v>0</v>
      </c>
      <c r="I73" s="1"/>
      <c r="J73" s="1"/>
    </row>
    <row r="74" spans="2:10" hidden="1" x14ac:dyDescent="0.2">
      <c r="I74" s="1"/>
      <c r="J74" s="1"/>
    </row>
    <row r="75" spans="2:10" hidden="1" x14ac:dyDescent="0.2"/>
    <row r="76" spans="2:10" hidden="1" x14ac:dyDescent="0.2"/>
    <row r="78" spans="2:10" x14ac:dyDescent="0.2">
      <c r="B78" s="279" t="s">
        <v>251</v>
      </c>
      <c r="C78" s="279"/>
      <c r="D78" s="279"/>
      <c r="E78" s="279"/>
      <c r="F78" s="279"/>
      <c r="G78" s="279"/>
    </row>
    <row r="79" spans="2:10" ht="23.25" customHeight="1" x14ac:dyDescent="0.2">
      <c r="B79" s="279" t="s">
        <v>252</v>
      </c>
      <c r="C79" s="279"/>
      <c r="D79" s="279"/>
      <c r="E79" s="279"/>
      <c r="F79" s="279"/>
      <c r="G79" s="279"/>
    </row>
    <row r="80" spans="2:10" ht="42" customHeight="1" x14ac:dyDescent="0.2">
      <c r="B80" s="279" t="s">
        <v>253</v>
      </c>
      <c r="C80" s="279"/>
      <c r="D80" s="279"/>
      <c r="E80" s="279"/>
      <c r="F80" s="279"/>
      <c r="G80" s="279"/>
    </row>
    <row r="81" spans="2:7" ht="48.75" customHeight="1" x14ac:dyDescent="0.2">
      <c r="B81" s="279" t="s">
        <v>254</v>
      </c>
      <c r="C81" s="279"/>
      <c r="D81" s="279"/>
      <c r="E81" s="279"/>
      <c r="F81" s="279"/>
      <c r="G81" s="279"/>
    </row>
    <row r="82" spans="2:7" ht="62.25" customHeight="1" x14ac:dyDescent="0.2">
      <c r="B82" s="279" t="s">
        <v>255</v>
      </c>
      <c r="C82" s="279"/>
      <c r="D82" s="279"/>
      <c r="E82" s="279"/>
      <c r="F82" s="279"/>
      <c r="G82" s="279"/>
    </row>
    <row r="83" spans="2:7" x14ac:dyDescent="0.2">
      <c r="B83" s="277"/>
      <c r="C83" s="277"/>
      <c r="D83" s="277"/>
      <c r="E83" s="277"/>
      <c r="F83" s="278"/>
      <c r="G83" s="278"/>
    </row>
    <row r="84" spans="2:7" x14ac:dyDescent="0.2">
      <c r="B84" s="1" t="s">
        <v>256</v>
      </c>
    </row>
    <row r="85" spans="2:7" x14ac:dyDescent="0.2">
      <c r="B85" s="1" t="s">
        <v>257</v>
      </c>
    </row>
  </sheetData>
  <sheetProtection algorithmName="SHA-512" hashValue="BK9rhhHlysXhIgj5q/BOr7TGx1ZIetxpe7/1Rcuj2kVVuQXX2L6q65QZ/RAv+Ju+0f+eUOMRRjHezdpKQWb9Mw==" saltValue="9re2z5cpZ8VIv8osHlavqg==" spinCount="100000" sheet="1" objects="1" scenarios="1"/>
  <sortState ref="B831:K838">
    <sortCondition ref="B831"/>
  </sortState>
  <mergeCells count="10">
    <mergeCell ref="B79:G79"/>
    <mergeCell ref="B80:G80"/>
    <mergeCell ref="B81:G81"/>
    <mergeCell ref="B82:G82"/>
    <mergeCell ref="I19:J19"/>
    <mergeCell ref="I20:J20"/>
    <mergeCell ref="I21:J21"/>
    <mergeCell ref="I22:J22"/>
    <mergeCell ref="I23:J23"/>
    <mergeCell ref="B78:G78"/>
  </mergeCells>
  <pageMargins left="0.39370078740157483" right="0.19685039370078741" top="0.39370078740157483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topLeftCell="A22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4" t="s">
        <v>32</v>
      </c>
      <c r="B1" s="75"/>
      <c r="C1" s="75"/>
      <c r="D1" s="75"/>
      <c r="E1" s="75"/>
      <c r="F1" s="75"/>
      <c r="G1" s="75"/>
    </row>
    <row r="2" spans="1:57" ht="12.75" customHeight="1" x14ac:dyDescent="0.2">
      <c r="A2" s="76" t="s">
        <v>33</v>
      </c>
      <c r="B2" s="77"/>
      <c r="C2" s="78" t="s">
        <v>99</v>
      </c>
      <c r="D2" s="78" t="s">
        <v>104</v>
      </c>
      <c r="E2" s="79"/>
      <c r="F2" s="80" t="s">
        <v>34</v>
      </c>
      <c r="G2" s="81"/>
    </row>
    <row r="3" spans="1:57" ht="3" hidden="1" customHeight="1" x14ac:dyDescent="0.2">
      <c r="A3" s="82"/>
      <c r="B3" s="83"/>
      <c r="C3" s="84"/>
      <c r="D3" s="84"/>
      <c r="E3" s="85"/>
      <c r="F3" s="86"/>
      <c r="G3" s="87"/>
    </row>
    <row r="4" spans="1:57" ht="12" customHeight="1" x14ac:dyDescent="0.2">
      <c r="A4" s="88" t="s">
        <v>35</v>
      </c>
      <c r="B4" s="83"/>
      <c r="C4" s="84"/>
      <c r="D4" s="84"/>
      <c r="E4" s="85"/>
      <c r="F4" s="86" t="s">
        <v>36</v>
      </c>
      <c r="G4" s="89"/>
    </row>
    <row r="5" spans="1:57" ht="12.95" customHeight="1" x14ac:dyDescent="0.2">
      <c r="A5" s="90" t="s">
        <v>99</v>
      </c>
      <c r="B5" s="91"/>
      <c r="C5" s="92" t="s">
        <v>104</v>
      </c>
      <c r="D5" s="93"/>
      <c r="E5" s="91"/>
      <c r="F5" s="86" t="s">
        <v>37</v>
      </c>
      <c r="G5" s="87"/>
    </row>
    <row r="6" spans="1:57" ht="12.95" customHeight="1" x14ac:dyDescent="0.2">
      <c r="A6" s="88" t="s">
        <v>38</v>
      </c>
      <c r="B6" s="83"/>
      <c r="C6" s="84"/>
      <c r="D6" s="84"/>
      <c r="E6" s="85"/>
      <c r="F6" s="94" t="s">
        <v>39</v>
      </c>
      <c r="G6" s="95">
        <v>0</v>
      </c>
      <c r="O6" s="96"/>
    </row>
    <row r="7" spans="1:57" ht="12.95" customHeight="1" x14ac:dyDescent="0.2">
      <c r="A7" s="97" t="s">
        <v>101</v>
      </c>
      <c r="B7" s="98"/>
      <c r="C7" s="99" t="s">
        <v>102</v>
      </c>
      <c r="D7" s="100"/>
      <c r="E7" s="100"/>
      <c r="F7" s="101" t="s">
        <v>40</v>
      </c>
      <c r="G7" s="95">
        <f>IF(G6=0,,ROUND((F30+F32)/G6,1))</f>
        <v>0</v>
      </c>
    </row>
    <row r="8" spans="1:57" x14ac:dyDescent="0.2">
      <c r="A8" s="102" t="s">
        <v>41</v>
      </c>
      <c r="B8" s="86"/>
      <c r="C8" s="294" t="s">
        <v>249</v>
      </c>
      <c r="D8" s="294"/>
      <c r="E8" s="295"/>
      <c r="F8" s="103" t="s">
        <v>42</v>
      </c>
      <c r="G8" s="104"/>
      <c r="H8" s="105"/>
      <c r="I8" s="106"/>
    </row>
    <row r="9" spans="1:57" x14ac:dyDescent="0.2">
      <c r="A9" s="102" t="s">
        <v>43</v>
      </c>
      <c r="B9" s="86"/>
      <c r="C9" s="294"/>
      <c r="D9" s="294"/>
      <c r="E9" s="295"/>
      <c r="F9" s="86"/>
      <c r="G9" s="107"/>
      <c r="H9" s="108"/>
    </row>
    <row r="10" spans="1:57" x14ac:dyDescent="0.2">
      <c r="A10" s="102" t="s">
        <v>44</v>
      </c>
      <c r="B10" s="86"/>
      <c r="C10" s="294"/>
      <c r="D10" s="294"/>
      <c r="E10" s="294"/>
      <c r="F10" s="109"/>
      <c r="G10" s="110"/>
      <c r="H10" s="111"/>
    </row>
    <row r="11" spans="1:57" ht="13.5" customHeight="1" x14ac:dyDescent="0.2">
      <c r="A11" s="102" t="s">
        <v>45</v>
      </c>
      <c r="B11" s="86"/>
      <c r="C11" s="294"/>
      <c r="D11" s="294"/>
      <c r="E11" s="294"/>
      <c r="F11" s="112" t="s">
        <v>46</v>
      </c>
      <c r="G11" s="113"/>
      <c r="H11" s="108"/>
      <c r="BA11" s="114"/>
      <c r="BB11" s="114"/>
      <c r="BC11" s="114"/>
      <c r="BD11" s="114"/>
      <c r="BE11" s="114"/>
    </row>
    <row r="12" spans="1:57" ht="12.75" customHeight="1" x14ac:dyDescent="0.2">
      <c r="A12" s="115" t="s">
        <v>47</v>
      </c>
      <c r="B12" s="83"/>
      <c r="C12" s="296"/>
      <c r="D12" s="296"/>
      <c r="E12" s="296"/>
      <c r="F12" s="116" t="s">
        <v>48</v>
      </c>
      <c r="G12" s="117"/>
      <c r="H12" s="108"/>
    </row>
    <row r="13" spans="1:57" ht="28.5" customHeight="1" thickBot="1" x14ac:dyDescent="0.25">
      <c r="A13" s="118" t="s">
        <v>49</v>
      </c>
      <c r="B13" s="119"/>
      <c r="C13" s="119"/>
      <c r="D13" s="119"/>
      <c r="E13" s="120"/>
      <c r="F13" s="120"/>
      <c r="G13" s="121"/>
      <c r="H13" s="108"/>
    </row>
    <row r="14" spans="1:57" ht="17.25" customHeight="1" thickBot="1" x14ac:dyDescent="0.25">
      <c r="A14" s="122" t="s">
        <v>50</v>
      </c>
      <c r="B14" s="123"/>
      <c r="C14" s="124"/>
      <c r="D14" s="125" t="s">
        <v>51</v>
      </c>
      <c r="E14" s="126"/>
      <c r="F14" s="126"/>
      <c r="G14" s="124"/>
    </row>
    <row r="15" spans="1:57" ht="15.95" customHeight="1" x14ac:dyDescent="0.2">
      <c r="A15" s="127"/>
      <c r="B15" s="128" t="s">
        <v>52</v>
      </c>
      <c r="C15" s="129">
        <f>'1 1 Rek'!E15</f>
        <v>0</v>
      </c>
      <c r="D15" s="130" t="str">
        <f>'1 1 Rek'!A20</f>
        <v>Ztížené výrobní podmínky</v>
      </c>
      <c r="E15" s="131"/>
      <c r="F15" s="132"/>
      <c r="G15" s="129">
        <f>'1 1 Rek'!I20</f>
        <v>0</v>
      </c>
    </row>
    <row r="16" spans="1:57" ht="15.95" customHeight="1" x14ac:dyDescent="0.2">
      <c r="A16" s="127" t="s">
        <v>53</v>
      </c>
      <c r="B16" s="128" t="s">
        <v>54</v>
      </c>
      <c r="C16" s="129">
        <f>'1 1 Rek'!F15</f>
        <v>0</v>
      </c>
      <c r="D16" s="82" t="str">
        <f>'1 1 Rek'!A21</f>
        <v>Oborová přirážka</v>
      </c>
      <c r="E16" s="133"/>
      <c r="F16" s="134"/>
      <c r="G16" s="129">
        <f>'1 1 Rek'!I21</f>
        <v>0</v>
      </c>
    </row>
    <row r="17" spans="1:7" ht="15.95" customHeight="1" x14ac:dyDescent="0.2">
      <c r="A17" s="127" t="s">
        <v>55</v>
      </c>
      <c r="B17" s="128" t="s">
        <v>56</v>
      </c>
      <c r="C17" s="129">
        <f>'1 1 Rek'!H15</f>
        <v>0</v>
      </c>
      <c r="D17" s="82" t="str">
        <f>'1 1 Rek'!A22</f>
        <v>Přesun stavebních kapacit</v>
      </c>
      <c r="E17" s="133"/>
      <c r="F17" s="134"/>
      <c r="G17" s="129">
        <f>'1 1 Rek'!I22</f>
        <v>0</v>
      </c>
    </row>
    <row r="18" spans="1:7" ht="15.95" customHeight="1" x14ac:dyDescent="0.2">
      <c r="A18" s="135" t="s">
        <v>57</v>
      </c>
      <c r="B18" s="136" t="s">
        <v>58</v>
      </c>
      <c r="C18" s="129">
        <f>'1 1 Rek'!G15</f>
        <v>0</v>
      </c>
      <c r="D18" s="82" t="str">
        <f>'1 1 Rek'!A23</f>
        <v>Mimostaveništní doprava</v>
      </c>
      <c r="E18" s="133"/>
      <c r="F18" s="134"/>
      <c r="G18" s="129">
        <f>'1 1 Rek'!I23</f>
        <v>0</v>
      </c>
    </row>
    <row r="19" spans="1:7" ht="15.95" customHeight="1" x14ac:dyDescent="0.2">
      <c r="A19" s="137" t="s">
        <v>59</v>
      </c>
      <c r="B19" s="128"/>
      <c r="C19" s="129">
        <f>SUM(C15:C18)</f>
        <v>0</v>
      </c>
      <c r="D19" s="82" t="str">
        <f>'1 1 Rek'!A24</f>
        <v>Zařízení staveniště</v>
      </c>
      <c r="E19" s="133"/>
      <c r="F19" s="134"/>
      <c r="G19" s="129">
        <f>'1 1 Rek'!I24</f>
        <v>0</v>
      </c>
    </row>
    <row r="20" spans="1:7" ht="15.95" customHeight="1" x14ac:dyDescent="0.2">
      <c r="A20" s="137"/>
      <c r="B20" s="128"/>
      <c r="C20" s="129"/>
      <c r="D20" s="82" t="str">
        <f>'1 1 Rek'!A25</f>
        <v>Provoz investora</v>
      </c>
      <c r="E20" s="133"/>
      <c r="F20" s="134"/>
      <c r="G20" s="129">
        <f>'1 1 Rek'!I25</f>
        <v>0</v>
      </c>
    </row>
    <row r="21" spans="1:7" ht="15.95" customHeight="1" x14ac:dyDescent="0.2">
      <c r="A21" s="137" t="s">
        <v>29</v>
      </c>
      <c r="B21" s="128"/>
      <c r="C21" s="129">
        <f>'1 1 Rek'!I15</f>
        <v>0</v>
      </c>
      <c r="D21" s="82" t="str">
        <f>'1 1 Rek'!A26</f>
        <v>Kompletační činnost (IČD)</v>
      </c>
      <c r="E21" s="133"/>
      <c r="F21" s="134"/>
      <c r="G21" s="129">
        <f>'1 1 Rek'!I26</f>
        <v>0</v>
      </c>
    </row>
    <row r="22" spans="1:7" ht="15.95" customHeight="1" x14ac:dyDescent="0.2">
      <c r="A22" s="138" t="s">
        <v>60</v>
      </c>
      <c r="B22" s="108"/>
      <c r="C22" s="129">
        <f>C19+C21</f>
        <v>0</v>
      </c>
      <c r="D22" s="82" t="s">
        <v>61</v>
      </c>
      <c r="E22" s="133"/>
      <c r="F22" s="134"/>
      <c r="G22" s="129">
        <f>G23-SUM(G15:G21)</f>
        <v>0</v>
      </c>
    </row>
    <row r="23" spans="1:7" ht="15.95" customHeight="1" thickBot="1" x14ac:dyDescent="0.25">
      <c r="A23" s="297" t="s">
        <v>62</v>
      </c>
      <c r="B23" s="298"/>
      <c r="C23" s="139">
        <f>C22+G23</f>
        <v>0</v>
      </c>
      <c r="D23" s="140" t="s">
        <v>63</v>
      </c>
      <c r="E23" s="141"/>
      <c r="F23" s="142"/>
      <c r="G23" s="129">
        <f>'1 1 Rek'!H28</f>
        <v>0</v>
      </c>
    </row>
    <row r="24" spans="1:7" x14ac:dyDescent="0.2">
      <c r="A24" s="143" t="s">
        <v>64</v>
      </c>
      <c r="B24" s="144"/>
      <c r="C24" s="145"/>
      <c r="D24" s="144" t="s">
        <v>65</v>
      </c>
      <c r="E24" s="144"/>
      <c r="F24" s="146" t="s">
        <v>66</v>
      </c>
      <c r="G24" s="147"/>
    </row>
    <row r="25" spans="1:7" x14ac:dyDescent="0.2">
      <c r="A25" s="138" t="s">
        <v>67</v>
      </c>
      <c r="B25" s="108"/>
      <c r="C25" s="148"/>
      <c r="D25" s="108" t="s">
        <v>67</v>
      </c>
      <c r="F25" s="149" t="s">
        <v>67</v>
      </c>
      <c r="G25" s="150"/>
    </row>
    <row r="26" spans="1:7" ht="37.5" customHeight="1" x14ac:dyDescent="0.2">
      <c r="A26" s="138" t="s">
        <v>68</v>
      </c>
      <c r="B26" s="151"/>
      <c r="C26" s="148"/>
      <c r="D26" s="108" t="s">
        <v>68</v>
      </c>
      <c r="F26" s="149" t="s">
        <v>68</v>
      </c>
      <c r="G26" s="150"/>
    </row>
    <row r="27" spans="1:7" x14ac:dyDescent="0.2">
      <c r="A27" s="138"/>
      <c r="B27" s="152"/>
      <c r="C27" s="148"/>
      <c r="D27" s="108"/>
      <c r="F27" s="149"/>
      <c r="G27" s="150"/>
    </row>
    <row r="28" spans="1:7" x14ac:dyDescent="0.2">
      <c r="A28" s="138" t="s">
        <v>69</v>
      </c>
      <c r="B28" s="108"/>
      <c r="C28" s="148"/>
      <c r="D28" s="149" t="s">
        <v>70</v>
      </c>
      <c r="E28" s="148"/>
      <c r="F28" s="153" t="s">
        <v>70</v>
      </c>
      <c r="G28" s="150"/>
    </row>
    <row r="29" spans="1:7" ht="69" customHeight="1" x14ac:dyDescent="0.2">
      <c r="A29" s="138"/>
      <c r="B29" s="108"/>
      <c r="C29" s="154"/>
      <c r="D29" s="155"/>
      <c r="E29" s="154"/>
      <c r="F29" s="108"/>
      <c r="G29" s="150"/>
    </row>
    <row r="30" spans="1:7" x14ac:dyDescent="0.2">
      <c r="A30" s="156" t="s">
        <v>11</v>
      </c>
      <c r="B30" s="157"/>
      <c r="C30" s="158">
        <v>15</v>
      </c>
      <c r="D30" s="157" t="s">
        <v>71</v>
      </c>
      <c r="E30" s="159"/>
      <c r="F30" s="289">
        <f>C23-F32</f>
        <v>0</v>
      </c>
      <c r="G30" s="290"/>
    </row>
    <row r="31" spans="1:7" x14ac:dyDescent="0.2">
      <c r="A31" s="156" t="s">
        <v>72</v>
      </c>
      <c r="B31" s="157"/>
      <c r="C31" s="158">
        <f>C30</f>
        <v>15</v>
      </c>
      <c r="D31" s="157" t="s">
        <v>73</v>
      </c>
      <c r="E31" s="159"/>
      <c r="F31" s="289">
        <f>ROUND(PRODUCT(F30,C31/100),0)</f>
        <v>0</v>
      </c>
      <c r="G31" s="290"/>
    </row>
    <row r="32" spans="1:7" x14ac:dyDescent="0.2">
      <c r="A32" s="156" t="s">
        <v>11</v>
      </c>
      <c r="B32" s="157"/>
      <c r="C32" s="158">
        <v>0</v>
      </c>
      <c r="D32" s="157" t="s">
        <v>73</v>
      </c>
      <c r="E32" s="159"/>
      <c r="F32" s="289">
        <v>0</v>
      </c>
      <c r="G32" s="290"/>
    </row>
    <row r="33" spans="1:8" x14ac:dyDescent="0.2">
      <c r="A33" s="156" t="s">
        <v>72</v>
      </c>
      <c r="B33" s="160"/>
      <c r="C33" s="161">
        <f>C32</f>
        <v>0</v>
      </c>
      <c r="D33" s="157" t="s">
        <v>73</v>
      </c>
      <c r="E33" s="134"/>
      <c r="F33" s="289">
        <f>ROUND(PRODUCT(F32,C33/100),0)</f>
        <v>0</v>
      </c>
      <c r="G33" s="290"/>
    </row>
    <row r="34" spans="1:8" s="165" customFormat="1" ht="19.5" customHeight="1" thickBot="1" x14ac:dyDescent="0.3">
      <c r="A34" s="162" t="s">
        <v>74</v>
      </c>
      <c r="B34" s="163"/>
      <c r="C34" s="163"/>
      <c r="D34" s="163"/>
      <c r="E34" s="164"/>
      <c r="F34" s="291">
        <f>ROUND(SUM(F30:F33),0)</f>
        <v>0</v>
      </c>
      <c r="G34" s="292"/>
    </row>
    <row r="36" spans="1:8" x14ac:dyDescent="0.2">
      <c r="A36" s="2" t="s">
        <v>75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93"/>
      <c r="C37" s="293"/>
      <c r="D37" s="293"/>
      <c r="E37" s="293"/>
      <c r="F37" s="293"/>
      <c r="G37" s="293"/>
      <c r="H37" s="1" t="s">
        <v>1</v>
      </c>
    </row>
    <row r="38" spans="1:8" ht="12.75" customHeight="1" x14ac:dyDescent="0.2">
      <c r="A38" s="166"/>
      <c r="B38" s="293"/>
      <c r="C38" s="293"/>
      <c r="D38" s="293"/>
      <c r="E38" s="293"/>
      <c r="F38" s="293"/>
      <c r="G38" s="293"/>
      <c r="H38" s="1" t="s">
        <v>1</v>
      </c>
    </row>
    <row r="39" spans="1:8" x14ac:dyDescent="0.2">
      <c r="A39" s="166"/>
      <c r="B39" s="293"/>
      <c r="C39" s="293"/>
      <c r="D39" s="293"/>
      <c r="E39" s="293"/>
      <c r="F39" s="293"/>
      <c r="G39" s="293"/>
      <c r="H39" s="1" t="s">
        <v>1</v>
      </c>
    </row>
    <row r="40" spans="1:8" x14ac:dyDescent="0.2">
      <c r="A40" s="166"/>
      <c r="B40" s="293"/>
      <c r="C40" s="293"/>
      <c r="D40" s="293"/>
      <c r="E40" s="293"/>
      <c r="F40" s="293"/>
      <c r="G40" s="293"/>
      <c r="H40" s="1" t="s">
        <v>1</v>
      </c>
    </row>
    <row r="41" spans="1:8" x14ac:dyDescent="0.2">
      <c r="A41" s="166"/>
      <c r="B41" s="293"/>
      <c r="C41" s="293"/>
      <c r="D41" s="293"/>
      <c r="E41" s="293"/>
      <c r="F41" s="293"/>
      <c r="G41" s="293"/>
      <c r="H41" s="1" t="s">
        <v>1</v>
      </c>
    </row>
    <row r="42" spans="1:8" x14ac:dyDescent="0.2">
      <c r="A42" s="166"/>
      <c r="B42" s="293"/>
      <c r="C42" s="293"/>
      <c r="D42" s="293"/>
      <c r="E42" s="293"/>
      <c r="F42" s="293"/>
      <c r="G42" s="293"/>
      <c r="H42" s="1" t="s">
        <v>1</v>
      </c>
    </row>
    <row r="43" spans="1:8" x14ac:dyDescent="0.2">
      <c r="A43" s="166"/>
      <c r="B43" s="293"/>
      <c r="C43" s="293"/>
      <c r="D43" s="293"/>
      <c r="E43" s="293"/>
      <c r="F43" s="293"/>
      <c r="G43" s="293"/>
      <c r="H43" s="1" t="s">
        <v>1</v>
      </c>
    </row>
    <row r="44" spans="1:8" ht="12.75" customHeight="1" x14ac:dyDescent="0.2">
      <c r="A44" s="166"/>
      <c r="B44" s="293"/>
      <c r="C44" s="293"/>
      <c r="D44" s="293"/>
      <c r="E44" s="293"/>
      <c r="F44" s="293"/>
      <c r="G44" s="293"/>
      <c r="H44" s="1" t="s">
        <v>1</v>
      </c>
    </row>
    <row r="45" spans="1:8" ht="12.75" customHeight="1" x14ac:dyDescent="0.2">
      <c r="A45" s="166"/>
      <c r="B45" s="293"/>
      <c r="C45" s="293"/>
      <c r="D45" s="293"/>
      <c r="E45" s="293"/>
      <c r="F45" s="293"/>
      <c r="G45" s="293"/>
      <c r="H45" s="1" t="s">
        <v>1</v>
      </c>
    </row>
    <row r="46" spans="1:8" x14ac:dyDescent="0.2">
      <c r="B46" s="288"/>
      <c r="C46" s="288"/>
      <c r="D46" s="288"/>
      <c r="E46" s="288"/>
      <c r="F46" s="288"/>
      <c r="G46" s="288"/>
    </row>
    <row r="47" spans="1:8" x14ac:dyDescent="0.2">
      <c r="B47" s="288"/>
      <c r="C47" s="288"/>
      <c r="D47" s="288"/>
      <c r="E47" s="288"/>
      <c r="F47" s="288"/>
      <c r="G47" s="288"/>
    </row>
    <row r="48" spans="1:8" x14ac:dyDescent="0.2">
      <c r="B48" s="288"/>
      <c r="C48" s="288"/>
      <c r="D48" s="288"/>
      <c r="E48" s="288"/>
      <c r="F48" s="288"/>
      <c r="G48" s="288"/>
    </row>
    <row r="49" spans="2:7" x14ac:dyDescent="0.2">
      <c r="B49" s="288"/>
      <c r="C49" s="288"/>
      <c r="D49" s="288"/>
      <c r="E49" s="288"/>
      <c r="F49" s="288"/>
      <c r="G49" s="288"/>
    </row>
    <row r="50" spans="2:7" x14ac:dyDescent="0.2">
      <c r="B50" s="288"/>
      <c r="C50" s="288"/>
      <c r="D50" s="288"/>
      <c r="E50" s="288"/>
      <c r="F50" s="288"/>
      <c r="G50" s="288"/>
    </row>
    <row r="51" spans="2:7" x14ac:dyDescent="0.2">
      <c r="B51" s="288"/>
      <c r="C51" s="288"/>
      <c r="D51" s="288"/>
      <c r="E51" s="288"/>
      <c r="F51" s="288"/>
      <c r="G51" s="288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9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299" t="s">
        <v>2</v>
      </c>
      <c r="B1" s="300"/>
      <c r="C1" s="167" t="s">
        <v>103</v>
      </c>
      <c r="D1" s="168"/>
      <c r="E1" s="169"/>
      <c r="F1" s="168"/>
      <c r="G1" s="170" t="s">
        <v>76</v>
      </c>
      <c r="H1" s="171" t="s">
        <v>99</v>
      </c>
      <c r="I1" s="172"/>
    </row>
    <row r="2" spans="1:9" ht="13.5" thickBot="1" x14ac:dyDescent="0.25">
      <c r="A2" s="301" t="s">
        <v>77</v>
      </c>
      <c r="B2" s="302"/>
      <c r="C2" s="173" t="s">
        <v>105</v>
      </c>
      <c r="D2" s="174"/>
      <c r="E2" s="175"/>
      <c r="F2" s="174"/>
      <c r="G2" s="303" t="s">
        <v>104</v>
      </c>
      <c r="H2" s="304"/>
      <c r="I2" s="305"/>
    </row>
    <row r="3" spans="1:9" ht="13.5" thickTop="1" x14ac:dyDescent="0.2">
      <c r="F3" s="108"/>
    </row>
    <row r="4" spans="1:9" ht="19.5" customHeight="1" x14ac:dyDescent="0.25">
      <c r="A4" s="176" t="s">
        <v>78</v>
      </c>
      <c r="B4" s="177"/>
      <c r="C4" s="177"/>
      <c r="D4" s="177"/>
      <c r="E4" s="178"/>
      <c r="F4" s="177"/>
      <c r="G4" s="177"/>
      <c r="H4" s="177"/>
      <c r="I4" s="177"/>
    </row>
    <row r="5" spans="1:9" ht="13.5" thickBot="1" x14ac:dyDescent="0.25"/>
    <row r="6" spans="1:9" s="108" customFormat="1" ht="13.5" thickBot="1" x14ac:dyDescent="0.25">
      <c r="A6" s="179"/>
      <c r="B6" s="180" t="s">
        <v>79</v>
      </c>
      <c r="C6" s="180"/>
      <c r="D6" s="181"/>
      <c r="E6" s="182" t="s">
        <v>25</v>
      </c>
      <c r="F6" s="183" t="s">
        <v>26</v>
      </c>
      <c r="G6" s="183" t="s">
        <v>27</v>
      </c>
      <c r="H6" s="183" t="s">
        <v>28</v>
      </c>
      <c r="I6" s="184" t="s">
        <v>29</v>
      </c>
    </row>
    <row r="7" spans="1:9" s="108" customFormat="1" x14ac:dyDescent="0.2">
      <c r="A7" s="273" t="str">
        <f>'1 1 Pol'!B7</f>
        <v>01</v>
      </c>
      <c r="B7" s="47" t="str">
        <f>'1 1 Pol'!C7</f>
        <v>Vedlejší rozpočtové náklady</v>
      </c>
      <c r="D7" s="185"/>
      <c r="E7" s="274">
        <f>'1 1 Pol'!BA11</f>
        <v>0</v>
      </c>
      <c r="F7" s="275">
        <f>'1 1 Pol'!BB11</f>
        <v>0</v>
      </c>
      <c r="G7" s="275">
        <f>'1 1 Pol'!BC11</f>
        <v>0</v>
      </c>
      <c r="H7" s="275">
        <f>'1 1 Pol'!BD11</f>
        <v>0</v>
      </c>
      <c r="I7" s="276">
        <f>'1 1 Pol'!BE11</f>
        <v>0</v>
      </c>
    </row>
    <row r="8" spans="1:9" s="108" customFormat="1" x14ac:dyDescent="0.2">
      <c r="A8" s="273" t="str">
        <f>'1 1 Pol'!B12</f>
        <v>4</v>
      </c>
      <c r="B8" s="47" t="str">
        <f>'1 1 Pol'!C12</f>
        <v>Vodorovné konstrukce</v>
      </c>
      <c r="D8" s="185"/>
      <c r="E8" s="274">
        <f>'1 1 Pol'!BA15</f>
        <v>0</v>
      </c>
      <c r="F8" s="275">
        <f>'1 1 Pol'!BB15</f>
        <v>0</v>
      </c>
      <c r="G8" s="275">
        <f>'1 1 Pol'!BC15</f>
        <v>0</v>
      </c>
      <c r="H8" s="275">
        <f>'1 1 Pol'!BD15</f>
        <v>0</v>
      </c>
      <c r="I8" s="276">
        <f>'1 1 Pol'!BE15</f>
        <v>0</v>
      </c>
    </row>
    <row r="9" spans="1:9" s="108" customFormat="1" x14ac:dyDescent="0.2">
      <c r="A9" s="273" t="str">
        <f>'1 1 Pol'!B16</f>
        <v>61</v>
      </c>
      <c r="B9" s="47" t="str">
        <f>'1 1 Pol'!C16</f>
        <v>Upravy povrchů vnitřní</v>
      </c>
      <c r="D9" s="185"/>
      <c r="E9" s="274">
        <f>'1 1 Pol'!BA19</f>
        <v>0</v>
      </c>
      <c r="F9" s="275">
        <f>'1 1 Pol'!BB19</f>
        <v>0</v>
      </c>
      <c r="G9" s="275">
        <f>'1 1 Pol'!BC19</f>
        <v>0</v>
      </c>
      <c r="H9" s="275">
        <f>'1 1 Pol'!BD19</f>
        <v>0</v>
      </c>
      <c r="I9" s="276">
        <f>'1 1 Pol'!BE19</f>
        <v>0</v>
      </c>
    </row>
    <row r="10" spans="1:9" s="108" customFormat="1" x14ac:dyDescent="0.2">
      <c r="A10" s="273" t="str">
        <f>'1 1 Pol'!B20</f>
        <v>94</v>
      </c>
      <c r="B10" s="47" t="str">
        <f>'1 1 Pol'!C20</f>
        <v>Lešení a stavební výtahy</v>
      </c>
      <c r="D10" s="185"/>
      <c r="E10" s="274">
        <f>'1 1 Pol'!BA23</f>
        <v>0</v>
      </c>
      <c r="F10" s="275">
        <f>'1 1 Pol'!BB23</f>
        <v>0</v>
      </c>
      <c r="G10" s="275">
        <f>'1 1 Pol'!BC23</f>
        <v>0</v>
      </c>
      <c r="H10" s="275">
        <f>'1 1 Pol'!BD23</f>
        <v>0</v>
      </c>
      <c r="I10" s="276">
        <f>'1 1 Pol'!BE23</f>
        <v>0</v>
      </c>
    </row>
    <row r="11" spans="1:9" s="108" customFormat="1" x14ac:dyDescent="0.2">
      <c r="A11" s="273" t="str">
        <f>'1 1 Pol'!B24</f>
        <v>97</v>
      </c>
      <c r="B11" s="47" t="str">
        <f>'1 1 Pol'!C24</f>
        <v>Prorážení otvorů</v>
      </c>
      <c r="D11" s="185"/>
      <c r="E11" s="274">
        <f>'1 1 Pol'!BA27</f>
        <v>0</v>
      </c>
      <c r="F11" s="275">
        <f>'1 1 Pol'!BB27</f>
        <v>0</v>
      </c>
      <c r="G11" s="275">
        <f>'1 1 Pol'!BC27</f>
        <v>0</v>
      </c>
      <c r="H11" s="275">
        <f>'1 1 Pol'!BD27</f>
        <v>0</v>
      </c>
      <c r="I11" s="276">
        <f>'1 1 Pol'!BE27</f>
        <v>0</v>
      </c>
    </row>
    <row r="12" spans="1:9" s="108" customFormat="1" x14ac:dyDescent="0.2">
      <c r="A12" s="273" t="str">
        <f>'1 1 Pol'!B28</f>
        <v>99</v>
      </c>
      <c r="B12" s="47" t="str">
        <f>'1 1 Pol'!C28</f>
        <v>Staveništní přesun hmot</v>
      </c>
      <c r="D12" s="185"/>
      <c r="E12" s="274">
        <f>'1 1 Pol'!BA30</f>
        <v>0</v>
      </c>
      <c r="F12" s="275">
        <f>'1 1 Pol'!BB30</f>
        <v>0</v>
      </c>
      <c r="G12" s="275">
        <f>'1 1 Pol'!BC30</f>
        <v>0</v>
      </c>
      <c r="H12" s="275">
        <f>'1 1 Pol'!BD30</f>
        <v>0</v>
      </c>
      <c r="I12" s="276">
        <f>'1 1 Pol'!BE30</f>
        <v>0</v>
      </c>
    </row>
    <row r="13" spans="1:9" s="108" customFormat="1" x14ac:dyDescent="0.2">
      <c r="A13" s="273" t="str">
        <f>'1 1 Pol'!B31</f>
        <v>722</v>
      </c>
      <c r="B13" s="47" t="str">
        <f>'1 1 Pol'!C31</f>
        <v>Vnitřní vodovod</v>
      </c>
      <c r="D13" s="185"/>
      <c r="E13" s="274">
        <f>'1 1 Pol'!BA100</f>
        <v>0</v>
      </c>
      <c r="F13" s="275">
        <f>'1 1 Pol'!BB100</f>
        <v>0</v>
      </c>
      <c r="G13" s="275">
        <f>'1 1 Pol'!BC100</f>
        <v>0</v>
      </c>
      <c r="H13" s="275">
        <f>'1 1 Pol'!BD100</f>
        <v>0</v>
      </c>
      <c r="I13" s="276">
        <f>'1 1 Pol'!BE100</f>
        <v>0</v>
      </c>
    </row>
    <row r="14" spans="1:9" s="108" customFormat="1" ht="13.5" thickBot="1" x14ac:dyDescent="0.25">
      <c r="A14" s="273" t="str">
        <f>'1 1 Pol'!B101</f>
        <v>767</v>
      </c>
      <c r="B14" s="47" t="str">
        <f>'1 1 Pol'!C101</f>
        <v>Konstrukce zámečnické</v>
      </c>
      <c r="D14" s="185"/>
      <c r="E14" s="274">
        <f>'1 1 Pol'!BA109</f>
        <v>0</v>
      </c>
      <c r="F14" s="275">
        <f>'1 1 Pol'!BB109</f>
        <v>0</v>
      </c>
      <c r="G14" s="275">
        <f>'1 1 Pol'!BC109</f>
        <v>0</v>
      </c>
      <c r="H14" s="275">
        <f>'1 1 Pol'!BD109</f>
        <v>0</v>
      </c>
      <c r="I14" s="276">
        <f>'1 1 Pol'!BE109</f>
        <v>0</v>
      </c>
    </row>
    <row r="15" spans="1:9" s="4" customFormat="1" ht="13.5" thickBot="1" x14ac:dyDescent="0.25">
      <c r="A15" s="186"/>
      <c r="B15" s="187" t="s">
        <v>80</v>
      </c>
      <c r="C15" s="187"/>
      <c r="D15" s="188"/>
      <c r="E15" s="189">
        <f>SUM(E7:E14)</f>
        <v>0</v>
      </c>
      <c r="F15" s="190">
        <f>SUM(F7:F14)</f>
        <v>0</v>
      </c>
      <c r="G15" s="190">
        <f>SUM(G7:G14)</f>
        <v>0</v>
      </c>
      <c r="H15" s="190">
        <f>SUM(H7:H14)</f>
        <v>0</v>
      </c>
      <c r="I15" s="191">
        <f>SUM(I7:I14)</f>
        <v>0</v>
      </c>
    </row>
    <row r="16" spans="1:9" x14ac:dyDescent="0.2">
      <c r="A16" s="108"/>
      <c r="B16" s="108"/>
      <c r="C16" s="108"/>
      <c r="D16" s="108"/>
      <c r="E16" s="108"/>
      <c r="F16" s="108"/>
      <c r="G16" s="108"/>
      <c r="H16" s="108"/>
      <c r="I16" s="108"/>
    </row>
    <row r="17" spans="1:57" ht="19.5" customHeight="1" x14ac:dyDescent="0.25">
      <c r="A17" s="177" t="s">
        <v>81</v>
      </c>
      <c r="B17" s="177"/>
      <c r="C17" s="177"/>
      <c r="D17" s="177"/>
      <c r="E17" s="177"/>
      <c r="F17" s="177"/>
      <c r="G17" s="192"/>
      <c r="H17" s="177"/>
      <c r="I17" s="177"/>
      <c r="BA17" s="114"/>
      <c r="BB17" s="114"/>
      <c r="BC17" s="114"/>
      <c r="BD17" s="114"/>
      <c r="BE17" s="114"/>
    </row>
    <row r="18" spans="1:57" ht="13.5" thickBot="1" x14ac:dyDescent="0.25"/>
    <row r="19" spans="1:57" x14ac:dyDescent="0.2">
      <c r="A19" s="143" t="s">
        <v>82</v>
      </c>
      <c r="B19" s="144"/>
      <c r="C19" s="144"/>
      <c r="D19" s="193"/>
      <c r="E19" s="194" t="s">
        <v>83</v>
      </c>
      <c r="F19" s="195" t="s">
        <v>12</v>
      </c>
      <c r="G19" s="196" t="s">
        <v>84</v>
      </c>
      <c r="H19" s="197"/>
      <c r="I19" s="198" t="s">
        <v>83</v>
      </c>
    </row>
    <row r="20" spans="1:57" x14ac:dyDescent="0.2">
      <c r="A20" s="137" t="s">
        <v>241</v>
      </c>
      <c r="B20" s="128"/>
      <c r="C20" s="128"/>
      <c r="D20" s="199"/>
      <c r="E20" s="200">
        <v>0</v>
      </c>
      <c r="F20" s="201">
        <v>0</v>
      </c>
      <c r="G20" s="202">
        <v>542508.64345500001</v>
      </c>
      <c r="H20" s="203"/>
      <c r="I20" s="204">
        <f t="shared" ref="I20:I27" si="0">E20+F20*G20/100</f>
        <v>0</v>
      </c>
      <c r="BA20" s="1">
        <v>0</v>
      </c>
    </row>
    <row r="21" spans="1:57" x14ac:dyDescent="0.2">
      <c r="A21" s="137" t="s">
        <v>242</v>
      </c>
      <c r="B21" s="128"/>
      <c r="C21" s="128"/>
      <c r="D21" s="199"/>
      <c r="E21" s="200">
        <v>0</v>
      </c>
      <c r="F21" s="201">
        <v>0</v>
      </c>
      <c r="G21" s="202">
        <v>542508.64345500001</v>
      </c>
      <c r="H21" s="203"/>
      <c r="I21" s="204">
        <f t="shared" si="0"/>
        <v>0</v>
      </c>
      <c r="BA21" s="1">
        <v>0</v>
      </c>
    </row>
    <row r="22" spans="1:57" x14ac:dyDescent="0.2">
      <c r="A22" s="137" t="s">
        <v>243</v>
      </c>
      <c r="B22" s="128"/>
      <c r="C22" s="128"/>
      <c r="D22" s="199"/>
      <c r="E22" s="200">
        <v>0</v>
      </c>
      <c r="F22" s="201">
        <v>0</v>
      </c>
      <c r="G22" s="202">
        <v>542508.64345500001</v>
      </c>
      <c r="H22" s="203"/>
      <c r="I22" s="204">
        <f t="shared" si="0"/>
        <v>0</v>
      </c>
      <c r="BA22" s="1">
        <v>0</v>
      </c>
    </row>
    <row r="23" spans="1:57" x14ac:dyDescent="0.2">
      <c r="A23" s="137" t="s">
        <v>244</v>
      </c>
      <c r="B23" s="128"/>
      <c r="C23" s="128"/>
      <c r="D23" s="199"/>
      <c r="E23" s="200">
        <v>0</v>
      </c>
      <c r="F23" s="201">
        <v>0</v>
      </c>
      <c r="G23" s="202">
        <v>542508.64345500001</v>
      </c>
      <c r="H23" s="203"/>
      <c r="I23" s="204">
        <f t="shared" si="0"/>
        <v>0</v>
      </c>
      <c r="BA23" s="1">
        <v>0</v>
      </c>
    </row>
    <row r="24" spans="1:57" x14ac:dyDescent="0.2">
      <c r="A24" s="137" t="s">
        <v>245</v>
      </c>
      <c r="B24" s="128"/>
      <c r="C24" s="128"/>
      <c r="D24" s="199"/>
      <c r="E24" s="200">
        <v>0</v>
      </c>
      <c r="F24" s="201">
        <v>0</v>
      </c>
      <c r="G24" s="202">
        <v>542508.64345500001</v>
      </c>
      <c r="H24" s="203"/>
      <c r="I24" s="204">
        <f t="shared" si="0"/>
        <v>0</v>
      </c>
      <c r="BA24" s="1">
        <v>1</v>
      </c>
    </row>
    <row r="25" spans="1:57" x14ac:dyDescent="0.2">
      <c r="A25" s="137" t="s">
        <v>246</v>
      </c>
      <c r="B25" s="128"/>
      <c r="C25" s="128"/>
      <c r="D25" s="199"/>
      <c r="E25" s="200">
        <v>0</v>
      </c>
      <c r="F25" s="201">
        <v>0</v>
      </c>
      <c r="G25" s="202">
        <v>542508.64345500001</v>
      </c>
      <c r="H25" s="203"/>
      <c r="I25" s="204">
        <f t="shared" si="0"/>
        <v>0</v>
      </c>
      <c r="BA25" s="1">
        <v>1</v>
      </c>
    </row>
    <row r="26" spans="1:57" x14ac:dyDescent="0.2">
      <c r="A26" s="137" t="s">
        <v>247</v>
      </c>
      <c r="B26" s="128"/>
      <c r="C26" s="128"/>
      <c r="D26" s="199"/>
      <c r="E26" s="200">
        <v>0</v>
      </c>
      <c r="F26" s="201">
        <v>0</v>
      </c>
      <c r="G26" s="202">
        <v>542508.64345500001</v>
      </c>
      <c r="H26" s="203"/>
      <c r="I26" s="204">
        <f t="shared" si="0"/>
        <v>0</v>
      </c>
      <c r="BA26" s="1">
        <v>2</v>
      </c>
    </row>
    <row r="27" spans="1:57" x14ac:dyDescent="0.2">
      <c r="A27" s="137" t="s">
        <v>248</v>
      </c>
      <c r="B27" s="128"/>
      <c r="C27" s="128"/>
      <c r="D27" s="199"/>
      <c r="E27" s="200">
        <v>0</v>
      </c>
      <c r="F27" s="201">
        <v>0</v>
      </c>
      <c r="G27" s="202">
        <v>542508.64345500001</v>
      </c>
      <c r="H27" s="203"/>
      <c r="I27" s="204">
        <f t="shared" si="0"/>
        <v>0</v>
      </c>
      <c r="BA27" s="1">
        <v>2</v>
      </c>
    </row>
    <row r="28" spans="1:57" ht="13.5" thickBot="1" x14ac:dyDescent="0.25">
      <c r="A28" s="205"/>
      <c r="B28" s="206" t="s">
        <v>85</v>
      </c>
      <c r="C28" s="207"/>
      <c r="D28" s="208"/>
      <c r="E28" s="209"/>
      <c r="F28" s="210"/>
      <c r="G28" s="210"/>
      <c r="H28" s="306">
        <f>SUM(I20:I27)</f>
        <v>0</v>
      </c>
      <c r="I28" s="307"/>
    </row>
    <row r="30" spans="1:57" x14ac:dyDescent="0.2">
      <c r="B30" s="4"/>
      <c r="F30" s="211"/>
      <c r="G30" s="212"/>
      <c r="H30" s="212"/>
      <c r="I30" s="31"/>
    </row>
    <row r="31" spans="1:57" x14ac:dyDescent="0.2">
      <c r="F31" s="211"/>
      <c r="G31" s="212"/>
      <c r="H31" s="212"/>
      <c r="I31" s="31"/>
    </row>
    <row r="32" spans="1:57" x14ac:dyDescent="0.2">
      <c r="F32" s="211"/>
      <c r="G32" s="212"/>
      <c r="H32" s="212"/>
      <c r="I32" s="31"/>
    </row>
    <row r="33" spans="6:9" x14ac:dyDescent="0.2">
      <c r="F33" s="211"/>
      <c r="G33" s="212"/>
      <c r="H33" s="212"/>
      <c r="I33" s="31"/>
    </row>
    <row r="34" spans="6:9" x14ac:dyDescent="0.2">
      <c r="F34" s="211"/>
      <c r="G34" s="212"/>
      <c r="H34" s="212"/>
      <c r="I34" s="31"/>
    </row>
    <row r="35" spans="6:9" x14ac:dyDescent="0.2">
      <c r="F35" s="211"/>
      <c r="G35" s="212"/>
      <c r="H35" s="212"/>
      <c r="I35" s="31"/>
    </row>
    <row r="36" spans="6:9" x14ac:dyDescent="0.2">
      <c r="F36" s="211"/>
      <c r="G36" s="212"/>
      <c r="H36" s="212"/>
      <c r="I36" s="31"/>
    </row>
    <row r="37" spans="6:9" x14ac:dyDescent="0.2">
      <c r="F37" s="211"/>
      <c r="G37" s="212"/>
      <c r="H37" s="212"/>
      <c r="I37" s="31"/>
    </row>
    <row r="38" spans="6:9" x14ac:dyDescent="0.2">
      <c r="F38" s="211"/>
      <c r="G38" s="212"/>
      <c r="H38" s="212"/>
      <c r="I38" s="31"/>
    </row>
    <row r="39" spans="6:9" x14ac:dyDescent="0.2">
      <c r="F39" s="211"/>
      <c r="G39" s="212"/>
      <c r="H39" s="212"/>
      <c r="I39" s="31"/>
    </row>
    <row r="40" spans="6:9" x14ac:dyDescent="0.2">
      <c r="F40" s="211"/>
      <c r="G40" s="212"/>
      <c r="H40" s="212"/>
      <c r="I40" s="31"/>
    </row>
    <row r="41" spans="6:9" x14ac:dyDescent="0.2">
      <c r="F41" s="211"/>
      <c r="G41" s="212"/>
      <c r="H41" s="212"/>
      <c r="I41" s="31"/>
    </row>
    <row r="42" spans="6:9" x14ac:dyDescent="0.2">
      <c r="F42" s="211"/>
      <c r="G42" s="212"/>
      <c r="H42" s="212"/>
      <c r="I42" s="31"/>
    </row>
    <row r="43" spans="6:9" x14ac:dyDescent="0.2">
      <c r="F43" s="211"/>
      <c r="G43" s="212"/>
      <c r="H43" s="212"/>
      <c r="I43" s="31"/>
    </row>
    <row r="44" spans="6:9" x14ac:dyDescent="0.2">
      <c r="F44" s="211"/>
      <c r="G44" s="212"/>
      <c r="H44" s="212"/>
      <c r="I44" s="31"/>
    </row>
    <row r="45" spans="6:9" x14ac:dyDescent="0.2">
      <c r="F45" s="211"/>
      <c r="G45" s="212"/>
      <c r="H45" s="212"/>
      <c r="I45" s="31"/>
    </row>
    <row r="46" spans="6:9" x14ac:dyDescent="0.2">
      <c r="F46" s="211"/>
      <c r="G46" s="212"/>
      <c r="H46" s="212"/>
      <c r="I46" s="31"/>
    </row>
    <row r="47" spans="6:9" x14ac:dyDescent="0.2">
      <c r="F47" s="211"/>
      <c r="G47" s="212"/>
      <c r="H47" s="212"/>
      <c r="I47" s="31"/>
    </row>
    <row r="48" spans="6:9" x14ac:dyDescent="0.2">
      <c r="F48" s="211"/>
      <c r="G48" s="212"/>
      <c r="H48" s="212"/>
      <c r="I48" s="31"/>
    </row>
    <row r="49" spans="6:9" x14ac:dyDescent="0.2">
      <c r="F49" s="211"/>
      <c r="G49" s="212"/>
      <c r="H49" s="212"/>
      <c r="I49" s="31"/>
    </row>
    <row r="50" spans="6:9" x14ac:dyDescent="0.2">
      <c r="F50" s="211"/>
      <c r="G50" s="212"/>
      <c r="H50" s="212"/>
      <c r="I50" s="31"/>
    </row>
    <row r="51" spans="6:9" x14ac:dyDescent="0.2">
      <c r="F51" s="211"/>
      <c r="G51" s="212"/>
      <c r="H51" s="212"/>
      <c r="I51" s="31"/>
    </row>
    <row r="52" spans="6:9" x14ac:dyDescent="0.2">
      <c r="F52" s="211"/>
      <c r="G52" s="212"/>
      <c r="H52" s="212"/>
      <c r="I52" s="31"/>
    </row>
    <row r="53" spans="6:9" x14ac:dyDescent="0.2">
      <c r="F53" s="211"/>
      <c r="G53" s="212"/>
      <c r="H53" s="212"/>
      <c r="I53" s="31"/>
    </row>
    <row r="54" spans="6:9" x14ac:dyDescent="0.2">
      <c r="F54" s="211"/>
      <c r="G54" s="212"/>
      <c r="H54" s="212"/>
      <c r="I54" s="31"/>
    </row>
    <row r="55" spans="6:9" x14ac:dyDescent="0.2">
      <c r="F55" s="211"/>
      <c r="G55" s="212"/>
      <c r="H55" s="212"/>
      <c r="I55" s="31"/>
    </row>
    <row r="56" spans="6:9" x14ac:dyDescent="0.2">
      <c r="F56" s="211"/>
      <c r="G56" s="212"/>
      <c r="H56" s="212"/>
      <c r="I56" s="31"/>
    </row>
    <row r="57" spans="6:9" x14ac:dyDescent="0.2">
      <c r="F57" s="211"/>
      <c r="G57" s="212"/>
      <c r="H57" s="212"/>
      <c r="I57" s="31"/>
    </row>
    <row r="58" spans="6:9" x14ac:dyDescent="0.2">
      <c r="F58" s="211"/>
      <c r="G58" s="212"/>
      <c r="H58" s="212"/>
      <c r="I58" s="31"/>
    </row>
    <row r="59" spans="6:9" x14ac:dyDescent="0.2">
      <c r="F59" s="211"/>
      <c r="G59" s="212"/>
      <c r="H59" s="212"/>
      <c r="I59" s="31"/>
    </row>
    <row r="60" spans="6:9" x14ac:dyDescent="0.2">
      <c r="F60" s="211"/>
      <c r="G60" s="212"/>
      <c r="H60" s="212"/>
      <c r="I60" s="31"/>
    </row>
    <row r="61" spans="6:9" x14ac:dyDescent="0.2">
      <c r="F61" s="211"/>
      <c r="G61" s="212"/>
      <c r="H61" s="212"/>
      <c r="I61" s="31"/>
    </row>
    <row r="62" spans="6:9" x14ac:dyDescent="0.2">
      <c r="F62" s="211"/>
      <c r="G62" s="212"/>
      <c r="H62" s="212"/>
      <c r="I62" s="31"/>
    </row>
    <row r="63" spans="6:9" x14ac:dyDescent="0.2">
      <c r="F63" s="211"/>
      <c r="G63" s="212"/>
      <c r="H63" s="212"/>
      <c r="I63" s="31"/>
    </row>
    <row r="64" spans="6:9" x14ac:dyDescent="0.2">
      <c r="F64" s="211"/>
      <c r="G64" s="212"/>
      <c r="H64" s="212"/>
      <c r="I64" s="31"/>
    </row>
    <row r="65" spans="6:9" x14ac:dyDescent="0.2">
      <c r="F65" s="211"/>
      <c r="G65" s="212"/>
      <c r="H65" s="212"/>
      <c r="I65" s="31"/>
    </row>
    <row r="66" spans="6:9" x14ac:dyDescent="0.2">
      <c r="F66" s="211"/>
      <c r="G66" s="212"/>
      <c r="H66" s="212"/>
      <c r="I66" s="31"/>
    </row>
    <row r="67" spans="6:9" x14ac:dyDescent="0.2">
      <c r="F67" s="211"/>
      <c r="G67" s="212"/>
      <c r="H67" s="212"/>
      <c r="I67" s="31"/>
    </row>
    <row r="68" spans="6:9" x14ac:dyDescent="0.2">
      <c r="F68" s="211"/>
      <c r="G68" s="212"/>
      <c r="H68" s="212"/>
      <c r="I68" s="31"/>
    </row>
    <row r="69" spans="6:9" x14ac:dyDescent="0.2">
      <c r="F69" s="211"/>
      <c r="G69" s="212"/>
      <c r="H69" s="212"/>
      <c r="I69" s="31"/>
    </row>
    <row r="70" spans="6:9" x14ac:dyDescent="0.2">
      <c r="F70" s="211"/>
      <c r="G70" s="212"/>
      <c r="H70" s="212"/>
      <c r="I70" s="31"/>
    </row>
    <row r="71" spans="6:9" x14ac:dyDescent="0.2">
      <c r="F71" s="211"/>
      <c r="G71" s="212"/>
      <c r="H71" s="212"/>
      <c r="I71" s="31"/>
    </row>
    <row r="72" spans="6:9" x14ac:dyDescent="0.2">
      <c r="F72" s="211"/>
      <c r="G72" s="212"/>
      <c r="H72" s="212"/>
      <c r="I72" s="31"/>
    </row>
    <row r="73" spans="6:9" x14ac:dyDescent="0.2">
      <c r="F73" s="211"/>
      <c r="G73" s="212"/>
      <c r="H73" s="212"/>
      <c r="I73" s="31"/>
    </row>
    <row r="74" spans="6:9" x14ac:dyDescent="0.2">
      <c r="F74" s="211"/>
      <c r="G74" s="212"/>
      <c r="H74" s="212"/>
      <c r="I74" s="31"/>
    </row>
    <row r="75" spans="6:9" x14ac:dyDescent="0.2">
      <c r="F75" s="211"/>
      <c r="G75" s="212"/>
      <c r="H75" s="212"/>
      <c r="I75" s="31"/>
    </row>
    <row r="76" spans="6:9" x14ac:dyDescent="0.2">
      <c r="F76" s="211"/>
      <c r="G76" s="212"/>
      <c r="H76" s="212"/>
      <c r="I76" s="31"/>
    </row>
    <row r="77" spans="6:9" x14ac:dyDescent="0.2">
      <c r="F77" s="211"/>
      <c r="G77" s="212"/>
      <c r="H77" s="212"/>
      <c r="I77" s="31"/>
    </row>
    <row r="78" spans="6:9" x14ac:dyDescent="0.2">
      <c r="F78" s="211"/>
      <c r="G78" s="212"/>
      <c r="H78" s="212"/>
      <c r="I78" s="31"/>
    </row>
    <row r="79" spans="6:9" x14ac:dyDescent="0.2">
      <c r="F79" s="211"/>
      <c r="G79" s="212"/>
      <c r="H79" s="212"/>
      <c r="I79" s="31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182"/>
  <sheetViews>
    <sheetView showGridLines="0" showZeros="0" zoomScaleNormal="100" zoomScaleSheetLayoutView="100" workbookViewId="0">
      <selection activeCell="F8" sqref="F8"/>
    </sheetView>
  </sheetViews>
  <sheetFormatPr defaultRowHeight="12.75" x14ac:dyDescent="0.2"/>
  <cols>
    <col min="1" max="1" width="4.42578125" style="213" customWidth="1"/>
    <col min="2" max="2" width="11.5703125" style="213" customWidth="1"/>
    <col min="3" max="3" width="40.42578125" style="213" customWidth="1"/>
    <col min="4" max="4" width="5.5703125" style="213" customWidth="1"/>
    <col min="5" max="5" width="8.5703125" style="223" customWidth="1"/>
    <col min="6" max="6" width="9.85546875" style="213" customWidth="1"/>
    <col min="7" max="7" width="13.85546875" style="213" customWidth="1"/>
    <col min="8" max="8" width="11.7109375" style="213" hidden="1" customWidth="1"/>
    <col min="9" max="9" width="11.5703125" style="213" hidden="1" customWidth="1"/>
    <col min="10" max="10" width="11" style="213" hidden="1" customWidth="1"/>
    <col min="11" max="11" width="10.42578125" style="213" hidden="1" customWidth="1"/>
    <col min="12" max="12" width="75.42578125" style="213" customWidth="1"/>
    <col min="13" max="13" width="45.28515625" style="213" customWidth="1"/>
    <col min="14" max="16384" width="9.140625" style="213"/>
  </cols>
  <sheetData>
    <row r="1" spans="1:80" ht="15.75" x14ac:dyDescent="0.25">
      <c r="A1" s="310" t="s">
        <v>250</v>
      </c>
      <c r="B1" s="310"/>
      <c r="C1" s="310"/>
      <c r="D1" s="310"/>
      <c r="E1" s="310"/>
      <c r="F1" s="310"/>
      <c r="G1" s="310"/>
    </row>
    <row r="2" spans="1:80" ht="14.25" customHeight="1" thickBot="1" x14ac:dyDescent="0.25">
      <c r="B2" s="214"/>
      <c r="C2" s="215"/>
      <c r="D2" s="215"/>
      <c r="E2" s="216"/>
      <c r="F2" s="215"/>
      <c r="G2" s="215"/>
    </row>
    <row r="3" spans="1:80" ht="13.5" thickTop="1" x14ac:dyDescent="0.2">
      <c r="A3" s="299" t="s">
        <v>2</v>
      </c>
      <c r="B3" s="300"/>
      <c r="C3" s="167" t="s">
        <v>103</v>
      </c>
      <c r="D3" s="217"/>
      <c r="E3" s="218" t="s">
        <v>86</v>
      </c>
      <c r="F3" s="219" t="str">
        <f>'1 1 Rek'!H1</f>
        <v>1</v>
      </c>
      <c r="G3" s="220"/>
    </row>
    <row r="4" spans="1:80" ht="13.5" thickBot="1" x14ac:dyDescent="0.25">
      <c r="A4" s="311" t="s">
        <v>77</v>
      </c>
      <c r="B4" s="302"/>
      <c r="C4" s="173" t="s">
        <v>105</v>
      </c>
      <c r="D4" s="221"/>
      <c r="E4" s="312" t="str">
        <f>'1 1 Rek'!G2</f>
        <v>Výměna stoupacího potrubí</v>
      </c>
      <c r="F4" s="313"/>
      <c r="G4" s="314"/>
    </row>
    <row r="5" spans="1:80" ht="13.5" thickTop="1" x14ac:dyDescent="0.2">
      <c r="A5" s="222"/>
      <c r="G5" s="224"/>
    </row>
    <row r="6" spans="1:80" ht="27" customHeight="1" x14ac:dyDescent="0.2">
      <c r="A6" s="225" t="s">
        <v>87</v>
      </c>
      <c r="B6" s="226" t="s">
        <v>88</v>
      </c>
      <c r="C6" s="226" t="s">
        <v>89</v>
      </c>
      <c r="D6" s="226" t="s">
        <v>90</v>
      </c>
      <c r="E6" s="227" t="s">
        <v>91</v>
      </c>
      <c r="F6" s="226" t="s">
        <v>92</v>
      </c>
      <c r="G6" s="228" t="s">
        <v>93</v>
      </c>
      <c r="H6" s="229" t="s">
        <v>94</v>
      </c>
      <c r="I6" s="229" t="s">
        <v>95</v>
      </c>
      <c r="J6" s="229" t="s">
        <v>96</v>
      </c>
      <c r="K6" s="229" t="s">
        <v>97</v>
      </c>
    </row>
    <row r="7" spans="1:80" x14ac:dyDescent="0.2">
      <c r="A7" s="230" t="s">
        <v>98</v>
      </c>
      <c r="B7" s="231" t="s">
        <v>106</v>
      </c>
      <c r="C7" s="232" t="s">
        <v>107</v>
      </c>
      <c r="D7" s="233"/>
      <c r="E7" s="234"/>
      <c r="F7" s="234"/>
      <c r="G7" s="235"/>
      <c r="H7" s="236"/>
      <c r="I7" s="237"/>
      <c r="J7" s="238"/>
      <c r="K7" s="239"/>
      <c r="O7" s="240">
        <v>1</v>
      </c>
    </row>
    <row r="8" spans="1:80" ht="22.5" x14ac:dyDescent="0.2">
      <c r="A8" s="241">
        <v>1</v>
      </c>
      <c r="B8" s="242" t="s">
        <v>106</v>
      </c>
      <c r="C8" s="243" t="s">
        <v>109</v>
      </c>
      <c r="D8" s="244" t="s">
        <v>110</v>
      </c>
      <c r="E8" s="245">
        <v>1</v>
      </c>
      <c r="F8" s="334"/>
      <c r="G8" s="246">
        <f>E8*F8</f>
        <v>0</v>
      </c>
      <c r="H8" s="247">
        <v>0</v>
      </c>
      <c r="I8" s="248">
        <f>E8*H8</f>
        <v>0</v>
      </c>
      <c r="J8" s="247">
        <v>0</v>
      </c>
      <c r="K8" s="248">
        <f>E8*J8</f>
        <v>0</v>
      </c>
      <c r="O8" s="240">
        <v>2</v>
      </c>
      <c r="AA8" s="213">
        <v>1</v>
      </c>
      <c r="AB8" s="213">
        <v>1</v>
      </c>
      <c r="AC8" s="213">
        <v>1</v>
      </c>
      <c r="AZ8" s="213">
        <v>1</v>
      </c>
      <c r="BA8" s="213">
        <f>IF(AZ8=1,G8,0)</f>
        <v>0</v>
      </c>
      <c r="BB8" s="213">
        <f>IF(AZ8=2,G8,0)</f>
        <v>0</v>
      </c>
      <c r="BC8" s="213">
        <f>IF(AZ8=3,G8,0)</f>
        <v>0</v>
      </c>
      <c r="BD8" s="213">
        <f>IF(AZ8=4,G8,0)</f>
        <v>0</v>
      </c>
      <c r="BE8" s="213">
        <f>IF(AZ8=5,G8,0)</f>
        <v>0</v>
      </c>
      <c r="CA8" s="240">
        <v>1</v>
      </c>
      <c r="CB8" s="240">
        <v>1</v>
      </c>
    </row>
    <row r="9" spans="1:80" ht="22.5" x14ac:dyDescent="0.2">
      <c r="A9" s="241">
        <v>2</v>
      </c>
      <c r="B9" s="242" t="s">
        <v>111</v>
      </c>
      <c r="C9" s="243" t="s">
        <v>112</v>
      </c>
      <c r="D9" s="244" t="s">
        <v>110</v>
      </c>
      <c r="E9" s="245">
        <v>1</v>
      </c>
      <c r="F9" s="334"/>
      <c r="G9" s="246">
        <f>E9*F9</f>
        <v>0</v>
      </c>
      <c r="H9" s="247">
        <v>0</v>
      </c>
      <c r="I9" s="248">
        <f>E9*H9</f>
        <v>0</v>
      </c>
      <c r="J9" s="247">
        <v>0</v>
      </c>
      <c r="K9" s="248">
        <f>E9*J9</f>
        <v>0</v>
      </c>
      <c r="O9" s="240">
        <v>2</v>
      </c>
      <c r="AA9" s="213">
        <v>1</v>
      </c>
      <c r="AB9" s="213">
        <v>1</v>
      </c>
      <c r="AC9" s="213">
        <v>1</v>
      </c>
      <c r="AZ9" s="213">
        <v>1</v>
      </c>
      <c r="BA9" s="213">
        <f>IF(AZ9=1,G9,0)</f>
        <v>0</v>
      </c>
      <c r="BB9" s="213">
        <f>IF(AZ9=2,G9,0)</f>
        <v>0</v>
      </c>
      <c r="BC9" s="213">
        <f>IF(AZ9=3,G9,0)</f>
        <v>0</v>
      </c>
      <c r="BD9" s="213">
        <f>IF(AZ9=4,G9,0)</f>
        <v>0</v>
      </c>
      <c r="BE9" s="213">
        <f>IF(AZ9=5,G9,0)</f>
        <v>0</v>
      </c>
      <c r="CA9" s="240">
        <v>1</v>
      </c>
      <c r="CB9" s="240">
        <v>1</v>
      </c>
    </row>
    <row r="10" spans="1:80" ht="22.5" x14ac:dyDescent="0.2">
      <c r="A10" s="241">
        <v>3</v>
      </c>
      <c r="B10" s="242" t="s">
        <v>113</v>
      </c>
      <c r="C10" s="243" t="s">
        <v>114</v>
      </c>
      <c r="D10" s="244" t="s">
        <v>110</v>
      </c>
      <c r="E10" s="245">
        <v>1</v>
      </c>
      <c r="F10" s="334"/>
      <c r="G10" s="246">
        <f>E10*F10</f>
        <v>0</v>
      </c>
      <c r="H10" s="247">
        <v>0</v>
      </c>
      <c r="I10" s="248">
        <f>E10*H10</f>
        <v>0</v>
      </c>
      <c r="J10" s="247">
        <v>0</v>
      </c>
      <c r="K10" s="248">
        <f>E10*J10</f>
        <v>0</v>
      </c>
      <c r="O10" s="240">
        <v>2</v>
      </c>
      <c r="AA10" s="213">
        <v>1</v>
      </c>
      <c r="AB10" s="213">
        <v>1</v>
      </c>
      <c r="AC10" s="213">
        <v>1</v>
      </c>
      <c r="AZ10" s="213">
        <v>1</v>
      </c>
      <c r="BA10" s="213">
        <f>IF(AZ10=1,G10,0)</f>
        <v>0</v>
      </c>
      <c r="BB10" s="213">
        <f>IF(AZ10=2,G10,0)</f>
        <v>0</v>
      </c>
      <c r="BC10" s="213">
        <f>IF(AZ10=3,G10,0)</f>
        <v>0</v>
      </c>
      <c r="BD10" s="213">
        <f>IF(AZ10=4,G10,0)</f>
        <v>0</v>
      </c>
      <c r="BE10" s="213">
        <f>IF(AZ10=5,G10,0)</f>
        <v>0</v>
      </c>
      <c r="CA10" s="240">
        <v>1</v>
      </c>
      <c r="CB10" s="240">
        <v>1</v>
      </c>
    </row>
    <row r="11" spans="1:80" x14ac:dyDescent="0.2">
      <c r="A11" s="257"/>
      <c r="B11" s="258" t="s">
        <v>100</v>
      </c>
      <c r="C11" s="259" t="s">
        <v>108</v>
      </c>
      <c r="D11" s="260"/>
      <c r="E11" s="261"/>
      <c r="F11" s="335"/>
      <c r="G11" s="263">
        <f>SUM(G7:G10)</f>
        <v>0</v>
      </c>
      <c r="H11" s="264"/>
      <c r="I11" s="265">
        <f>SUM(I7:I10)</f>
        <v>0</v>
      </c>
      <c r="J11" s="264"/>
      <c r="K11" s="265">
        <f>SUM(K7:K10)</f>
        <v>0</v>
      </c>
      <c r="O11" s="240">
        <v>4</v>
      </c>
      <c r="BA11" s="266">
        <f>SUM(BA7:BA10)</f>
        <v>0</v>
      </c>
      <c r="BB11" s="266">
        <f>SUM(BB7:BB10)</f>
        <v>0</v>
      </c>
      <c r="BC11" s="266">
        <f>SUM(BC7:BC10)</f>
        <v>0</v>
      </c>
      <c r="BD11" s="266">
        <f>SUM(BD7:BD10)</f>
        <v>0</v>
      </c>
      <c r="BE11" s="266">
        <f>SUM(BE7:BE10)</f>
        <v>0</v>
      </c>
    </row>
    <row r="12" spans="1:80" x14ac:dyDescent="0.2">
      <c r="A12" s="230" t="s">
        <v>98</v>
      </c>
      <c r="B12" s="231" t="s">
        <v>115</v>
      </c>
      <c r="C12" s="232" t="s">
        <v>116</v>
      </c>
      <c r="D12" s="233"/>
      <c r="E12" s="234"/>
      <c r="F12" s="336"/>
      <c r="G12" s="235"/>
      <c r="H12" s="236"/>
      <c r="I12" s="237"/>
      <c r="J12" s="238"/>
      <c r="K12" s="239"/>
      <c r="O12" s="240">
        <v>1</v>
      </c>
    </row>
    <row r="13" spans="1:80" x14ac:dyDescent="0.2">
      <c r="A13" s="241">
        <v>4</v>
      </c>
      <c r="B13" s="242" t="s">
        <v>118</v>
      </c>
      <c r="C13" s="243" t="s">
        <v>119</v>
      </c>
      <c r="D13" s="244" t="s">
        <v>120</v>
      </c>
      <c r="E13" s="245">
        <v>11</v>
      </c>
      <c r="F13" s="334"/>
      <c r="G13" s="246">
        <f>E13*F13</f>
        <v>0</v>
      </c>
      <c r="H13" s="247">
        <v>5.0200000000000002E-2</v>
      </c>
      <c r="I13" s="248">
        <f>E13*H13</f>
        <v>0.55220000000000002</v>
      </c>
      <c r="J13" s="247">
        <v>0</v>
      </c>
      <c r="K13" s="248">
        <f>E13*J13</f>
        <v>0</v>
      </c>
      <c r="O13" s="240">
        <v>2</v>
      </c>
      <c r="AA13" s="213">
        <v>1</v>
      </c>
      <c r="AB13" s="213">
        <v>1</v>
      </c>
      <c r="AC13" s="213">
        <v>1</v>
      </c>
      <c r="AZ13" s="213">
        <v>1</v>
      </c>
      <c r="BA13" s="213">
        <f>IF(AZ13=1,G13,0)</f>
        <v>0</v>
      </c>
      <c r="BB13" s="213">
        <f>IF(AZ13=2,G13,0)</f>
        <v>0</v>
      </c>
      <c r="BC13" s="213">
        <f>IF(AZ13=3,G13,0)</f>
        <v>0</v>
      </c>
      <c r="BD13" s="213">
        <f>IF(AZ13=4,G13,0)</f>
        <v>0</v>
      </c>
      <c r="BE13" s="213">
        <f>IF(AZ13=5,G13,0)</f>
        <v>0</v>
      </c>
      <c r="CA13" s="240">
        <v>1</v>
      </c>
      <c r="CB13" s="240">
        <v>1</v>
      </c>
    </row>
    <row r="14" spans="1:80" x14ac:dyDescent="0.2">
      <c r="A14" s="249"/>
      <c r="B14" s="252"/>
      <c r="C14" s="308" t="s">
        <v>121</v>
      </c>
      <c r="D14" s="309"/>
      <c r="E14" s="253">
        <v>11</v>
      </c>
      <c r="F14" s="337"/>
      <c r="G14" s="254"/>
      <c r="H14" s="255"/>
      <c r="I14" s="250"/>
      <c r="J14" s="256"/>
      <c r="K14" s="250"/>
      <c r="M14" s="251" t="s">
        <v>121</v>
      </c>
      <c r="O14" s="240"/>
    </row>
    <row r="15" spans="1:80" x14ac:dyDescent="0.2">
      <c r="A15" s="257"/>
      <c r="B15" s="258" t="s">
        <v>100</v>
      </c>
      <c r="C15" s="259" t="s">
        <v>117</v>
      </c>
      <c r="D15" s="260"/>
      <c r="E15" s="261"/>
      <c r="F15" s="335"/>
      <c r="G15" s="263">
        <f>SUM(G12:G14)</f>
        <v>0</v>
      </c>
      <c r="H15" s="264"/>
      <c r="I15" s="265">
        <f>SUM(I12:I14)</f>
        <v>0.55220000000000002</v>
      </c>
      <c r="J15" s="264"/>
      <c r="K15" s="265">
        <f>SUM(K12:K14)</f>
        <v>0</v>
      </c>
      <c r="O15" s="240">
        <v>4</v>
      </c>
      <c r="BA15" s="266">
        <f>SUM(BA12:BA14)</f>
        <v>0</v>
      </c>
      <c r="BB15" s="266">
        <f>SUM(BB12:BB14)</f>
        <v>0</v>
      </c>
      <c r="BC15" s="266">
        <f>SUM(BC12:BC14)</f>
        <v>0</v>
      </c>
      <c r="BD15" s="266">
        <f>SUM(BD12:BD14)</f>
        <v>0</v>
      </c>
      <c r="BE15" s="266">
        <f>SUM(BE12:BE14)</f>
        <v>0</v>
      </c>
    </row>
    <row r="16" spans="1:80" x14ac:dyDescent="0.2">
      <c r="A16" s="230" t="s">
        <v>98</v>
      </c>
      <c r="B16" s="231" t="s">
        <v>122</v>
      </c>
      <c r="C16" s="232" t="s">
        <v>123</v>
      </c>
      <c r="D16" s="233"/>
      <c r="E16" s="234"/>
      <c r="F16" s="336"/>
      <c r="G16" s="235"/>
      <c r="H16" s="236"/>
      <c r="I16" s="237"/>
      <c r="J16" s="238"/>
      <c r="K16" s="239"/>
      <c r="O16" s="240">
        <v>1</v>
      </c>
    </row>
    <row r="17" spans="1:80" x14ac:dyDescent="0.2">
      <c r="A17" s="241">
        <v>5</v>
      </c>
      <c r="B17" s="242" t="s">
        <v>125</v>
      </c>
      <c r="C17" s="243" t="s">
        <v>126</v>
      </c>
      <c r="D17" s="244" t="s">
        <v>120</v>
      </c>
      <c r="E17" s="245">
        <v>11</v>
      </c>
      <c r="F17" s="334"/>
      <c r="G17" s="246">
        <f>E17*F17</f>
        <v>0</v>
      </c>
      <c r="H17" s="247">
        <v>1.4930000000000001E-2</v>
      </c>
      <c r="I17" s="248">
        <f>E17*H17</f>
        <v>0.16423000000000001</v>
      </c>
      <c r="J17" s="247">
        <v>0</v>
      </c>
      <c r="K17" s="248">
        <f>E17*J17</f>
        <v>0</v>
      </c>
      <c r="O17" s="240">
        <v>2</v>
      </c>
      <c r="AA17" s="213">
        <v>1</v>
      </c>
      <c r="AB17" s="213">
        <v>1</v>
      </c>
      <c r="AC17" s="213">
        <v>1</v>
      </c>
      <c r="AZ17" s="213">
        <v>1</v>
      </c>
      <c r="BA17" s="213">
        <f>IF(AZ17=1,G17,0)</f>
        <v>0</v>
      </c>
      <c r="BB17" s="213">
        <f>IF(AZ17=2,G17,0)</f>
        <v>0</v>
      </c>
      <c r="BC17" s="213">
        <f>IF(AZ17=3,G17,0)</f>
        <v>0</v>
      </c>
      <c r="BD17" s="213">
        <f>IF(AZ17=4,G17,0)</f>
        <v>0</v>
      </c>
      <c r="BE17" s="213">
        <f>IF(AZ17=5,G17,0)</f>
        <v>0</v>
      </c>
      <c r="CA17" s="240">
        <v>1</v>
      </c>
      <c r="CB17" s="240">
        <v>1</v>
      </c>
    </row>
    <row r="18" spans="1:80" x14ac:dyDescent="0.2">
      <c r="A18" s="249"/>
      <c r="B18" s="252"/>
      <c r="C18" s="308" t="s">
        <v>121</v>
      </c>
      <c r="D18" s="309"/>
      <c r="E18" s="253">
        <v>11</v>
      </c>
      <c r="F18" s="337"/>
      <c r="G18" s="254"/>
      <c r="H18" s="255"/>
      <c r="I18" s="250"/>
      <c r="J18" s="256"/>
      <c r="K18" s="250"/>
      <c r="M18" s="251" t="s">
        <v>121</v>
      </c>
      <c r="O18" s="240"/>
    </row>
    <row r="19" spans="1:80" x14ac:dyDescent="0.2">
      <c r="A19" s="257"/>
      <c r="B19" s="258" t="s">
        <v>100</v>
      </c>
      <c r="C19" s="259" t="s">
        <v>124</v>
      </c>
      <c r="D19" s="260"/>
      <c r="E19" s="261"/>
      <c r="F19" s="335"/>
      <c r="G19" s="263">
        <f>SUM(G16:G18)</f>
        <v>0</v>
      </c>
      <c r="H19" s="264"/>
      <c r="I19" s="265">
        <f>SUM(I16:I18)</f>
        <v>0.16423000000000001</v>
      </c>
      <c r="J19" s="264"/>
      <c r="K19" s="265">
        <f>SUM(K16:K18)</f>
        <v>0</v>
      </c>
      <c r="O19" s="240">
        <v>4</v>
      </c>
      <c r="BA19" s="266">
        <f>SUM(BA16:BA18)</f>
        <v>0</v>
      </c>
      <c r="BB19" s="266">
        <f>SUM(BB16:BB18)</f>
        <v>0</v>
      </c>
      <c r="BC19" s="266">
        <f>SUM(BC16:BC18)</f>
        <v>0</v>
      </c>
      <c r="BD19" s="266">
        <f>SUM(BD16:BD18)</f>
        <v>0</v>
      </c>
      <c r="BE19" s="266">
        <f>SUM(BE16:BE18)</f>
        <v>0</v>
      </c>
    </row>
    <row r="20" spans="1:80" x14ac:dyDescent="0.2">
      <c r="A20" s="230" t="s">
        <v>98</v>
      </c>
      <c r="B20" s="231" t="s">
        <v>127</v>
      </c>
      <c r="C20" s="232" t="s">
        <v>128</v>
      </c>
      <c r="D20" s="233"/>
      <c r="E20" s="234"/>
      <c r="F20" s="336"/>
      <c r="G20" s="235"/>
      <c r="H20" s="236"/>
      <c r="I20" s="237"/>
      <c r="J20" s="238"/>
      <c r="K20" s="239"/>
      <c r="O20" s="240">
        <v>1</v>
      </c>
    </row>
    <row r="21" spans="1:80" x14ac:dyDescent="0.2">
      <c r="A21" s="241">
        <v>6</v>
      </c>
      <c r="B21" s="242" t="s">
        <v>130</v>
      </c>
      <c r="C21" s="243" t="s">
        <v>131</v>
      </c>
      <c r="D21" s="244" t="s">
        <v>132</v>
      </c>
      <c r="E21" s="245">
        <v>20</v>
      </c>
      <c r="F21" s="334"/>
      <c r="G21" s="246">
        <f>E21*F21</f>
        <v>0</v>
      </c>
      <c r="H21" s="247">
        <v>1.2099999999999999E-3</v>
      </c>
      <c r="I21" s="248">
        <f>E21*H21</f>
        <v>2.4199999999999999E-2</v>
      </c>
      <c r="J21" s="247">
        <v>0</v>
      </c>
      <c r="K21" s="248">
        <f>E21*J21</f>
        <v>0</v>
      </c>
      <c r="O21" s="240">
        <v>2</v>
      </c>
      <c r="AA21" s="213">
        <v>1</v>
      </c>
      <c r="AB21" s="213">
        <v>1</v>
      </c>
      <c r="AC21" s="213">
        <v>1</v>
      </c>
      <c r="AZ21" s="213">
        <v>1</v>
      </c>
      <c r="BA21" s="213">
        <f>IF(AZ21=1,G21,0)</f>
        <v>0</v>
      </c>
      <c r="BB21" s="213">
        <f>IF(AZ21=2,G21,0)</f>
        <v>0</v>
      </c>
      <c r="BC21" s="213">
        <f>IF(AZ21=3,G21,0)</f>
        <v>0</v>
      </c>
      <c r="BD21" s="213">
        <f>IF(AZ21=4,G21,0)</f>
        <v>0</v>
      </c>
      <c r="BE21" s="213">
        <f>IF(AZ21=5,G21,0)</f>
        <v>0</v>
      </c>
      <c r="CA21" s="240">
        <v>1</v>
      </c>
      <c r="CB21" s="240">
        <v>1</v>
      </c>
    </row>
    <row r="22" spans="1:80" x14ac:dyDescent="0.2">
      <c r="A22" s="249"/>
      <c r="B22" s="252"/>
      <c r="C22" s="308" t="s">
        <v>133</v>
      </c>
      <c r="D22" s="309"/>
      <c r="E22" s="253">
        <v>20</v>
      </c>
      <c r="F22" s="337"/>
      <c r="G22" s="254"/>
      <c r="H22" s="255"/>
      <c r="I22" s="250"/>
      <c r="J22" s="256"/>
      <c r="K22" s="250"/>
      <c r="M22" s="251">
        <v>20</v>
      </c>
      <c r="O22" s="240"/>
    </row>
    <row r="23" spans="1:80" x14ac:dyDescent="0.2">
      <c r="A23" s="257"/>
      <c r="B23" s="258" t="s">
        <v>100</v>
      </c>
      <c r="C23" s="259" t="s">
        <v>129</v>
      </c>
      <c r="D23" s="260"/>
      <c r="E23" s="261"/>
      <c r="F23" s="335"/>
      <c r="G23" s="263">
        <f>SUM(G20:G22)</f>
        <v>0</v>
      </c>
      <c r="H23" s="264"/>
      <c r="I23" s="265">
        <f>SUM(I20:I22)</f>
        <v>2.4199999999999999E-2</v>
      </c>
      <c r="J23" s="264"/>
      <c r="K23" s="265">
        <f>SUM(K20:K22)</f>
        <v>0</v>
      </c>
      <c r="O23" s="240">
        <v>4</v>
      </c>
      <c r="BA23" s="266">
        <f>SUM(BA20:BA22)</f>
        <v>0</v>
      </c>
      <c r="BB23" s="266">
        <f>SUM(BB20:BB22)</f>
        <v>0</v>
      </c>
      <c r="BC23" s="266">
        <f>SUM(BC20:BC22)</f>
        <v>0</v>
      </c>
      <c r="BD23" s="266">
        <f>SUM(BD20:BD22)</f>
        <v>0</v>
      </c>
      <c r="BE23" s="266">
        <f>SUM(BE20:BE22)</f>
        <v>0</v>
      </c>
    </row>
    <row r="24" spans="1:80" x14ac:dyDescent="0.2">
      <c r="A24" s="230" t="s">
        <v>98</v>
      </c>
      <c r="B24" s="231" t="s">
        <v>134</v>
      </c>
      <c r="C24" s="232" t="s">
        <v>135</v>
      </c>
      <c r="D24" s="233"/>
      <c r="E24" s="234"/>
      <c r="F24" s="336"/>
      <c r="G24" s="235"/>
      <c r="H24" s="236"/>
      <c r="I24" s="237"/>
      <c r="J24" s="238"/>
      <c r="K24" s="239"/>
      <c r="O24" s="240">
        <v>1</v>
      </c>
    </row>
    <row r="25" spans="1:80" x14ac:dyDescent="0.2">
      <c r="A25" s="241">
        <v>7</v>
      </c>
      <c r="B25" s="242" t="s">
        <v>137</v>
      </c>
      <c r="C25" s="243" t="s">
        <v>138</v>
      </c>
      <c r="D25" s="244" t="s">
        <v>120</v>
      </c>
      <c r="E25" s="245">
        <v>11</v>
      </c>
      <c r="F25" s="334"/>
      <c r="G25" s="246">
        <f>E25*F25</f>
        <v>0</v>
      </c>
      <c r="H25" s="247">
        <v>0</v>
      </c>
      <c r="I25" s="248">
        <f>E25*H25</f>
        <v>0</v>
      </c>
      <c r="J25" s="247">
        <v>-0.09</v>
      </c>
      <c r="K25" s="248">
        <f>E25*J25</f>
        <v>-0.99</v>
      </c>
      <c r="O25" s="240">
        <v>2</v>
      </c>
      <c r="AA25" s="213">
        <v>1</v>
      </c>
      <c r="AB25" s="213">
        <v>1</v>
      </c>
      <c r="AC25" s="213">
        <v>1</v>
      </c>
      <c r="AZ25" s="213">
        <v>1</v>
      </c>
      <c r="BA25" s="213">
        <f>IF(AZ25=1,G25,0)</f>
        <v>0</v>
      </c>
      <c r="BB25" s="213">
        <f>IF(AZ25=2,G25,0)</f>
        <v>0</v>
      </c>
      <c r="BC25" s="213">
        <f>IF(AZ25=3,G25,0)</f>
        <v>0</v>
      </c>
      <c r="BD25" s="213">
        <f>IF(AZ25=4,G25,0)</f>
        <v>0</v>
      </c>
      <c r="BE25" s="213">
        <f>IF(AZ25=5,G25,0)</f>
        <v>0</v>
      </c>
      <c r="CA25" s="240">
        <v>1</v>
      </c>
      <c r="CB25" s="240">
        <v>1</v>
      </c>
    </row>
    <row r="26" spans="1:80" x14ac:dyDescent="0.2">
      <c r="A26" s="249"/>
      <c r="B26" s="252"/>
      <c r="C26" s="308" t="s">
        <v>121</v>
      </c>
      <c r="D26" s="309"/>
      <c r="E26" s="253">
        <v>11</v>
      </c>
      <c r="F26" s="337"/>
      <c r="G26" s="254"/>
      <c r="H26" s="255"/>
      <c r="I26" s="250"/>
      <c r="J26" s="256"/>
      <c r="K26" s="250"/>
      <c r="M26" s="251" t="s">
        <v>121</v>
      </c>
      <c r="O26" s="240"/>
    </row>
    <row r="27" spans="1:80" x14ac:dyDescent="0.2">
      <c r="A27" s="257"/>
      <c r="B27" s="258" t="s">
        <v>100</v>
      </c>
      <c r="C27" s="259" t="s">
        <v>136</v>
      </c>
      <c r="D27" s="260"/>
      <c r="E27" s="261"/>
      <c r="F27" s="335"/>
      <c r="G27" s="263">
        <f>SUM(G24:G26)</f>
        <v>0</v>
      </c>
      <c r="H27" s="264"/>
      <c r="I27" s="265">
        <f>SUM(I24:I26)</f>
        <v>0</v>
      </c>
      <c r="J27" s="264"/>
      <c r="K27" s="265">
        <f>SUM(K24:K26)</f>
        <v>-0.99</v>
      </c>
      <c r="O27" s="240">
        <v>4</v>
      </c>
      <c r="BA27" s="266">
        <f>SUM(BA24:BA26)</f>
        <v>0</v>
      </c>
      <c r="BB27" s="266">
        <f>SUM(BB24:BB26)</f>
        <v>0</v>
      </c>
      <c r="BC27" s="266">
        <f>SUM(BC24:BC26)</f>
        <v>0</v>
      </c>
      <c r="BD27" s="266">
        <f>SUM(BD24:BD26)</f>
        <v>0</v>
      </c>
      <c r="BE27" s="266">
        <f>SUM(BE24:BE26)</f>
        <v>0</v>
      </c>
    </row>
    <row r="28" spans="1:80" x14ac:dyDescent="0.2">
      <c r="A28" s="230" t="s">
        <v>98</v>
      </c>
      <c r="B28" s="231" t="s">
        <v>139</v>
      </c>
      <c r="C28" s="232" t="s">
        <v>140</v>
      </c>
      <c r="D28" s="233"/>
      <c r="E28" s="234"/>
      <c r="F28" s="336"/>
      <c r="G28" s="235"/>
      <c r="H28" s="236"/>
      <c r="I28" s="237"/>
      <c r="J28" s="238"/>
      <c r="K28" s="239"/>
      <c r="O28" s="240">
        <v>1</v>
      </c>
    </row>
    <row r="29" spans="1:80" x14ac:dyDescent="0.2">
      <c r="A29" s="241">
        <v>8</v>
      </c>
      <c r="B29" s="242" t="s">
        <v>142</v>
      </c>
      <c r="C29" s="243" t="s">
        <v>143</v>
      </c>
      <c r="D29" s="244" t="s">
        <v>144</v>
      </c>
      <c r="E29" s="245">
        <v>0.74063000000000001</v>
      </c>
      <c r="F29" s="334"/>
      <c r="G29" s="246">
        <f>E29*F29</f>
        <v>0</v>
      </c>
      <c r="H29" s="247">
        <v>0</v>
      </c>
      <c r="I29" s="248">
        <f>E29*H29</f>
        <v>0</v>
      </c>
      <c r="J29" s="247"/>
      <c r="K29" s="248">
        <f>E29*J29</f>
        <v>0</v>
      </c>
      <c r="O29" s="240">
        <v>2</v>
      </c>
      <c r="AA29" s="213">
        <v>7</v>
      </c>
      <c r="AB29" s="213">
        <v>1</v>
      </c>
      <c r="AC29" s="213">
        <v>2</v>
      </c>
      <c r="AZ29" s="213">
        <v>1</v>
      </c>
      <c r="BA29" s="213">
        <f>IF(AZ29=1,G29,0)</f>
        <v>0</v>
      </c>
      <c r="BB29" s="213">
        <f>IF(AZ29=2,G29,0)</f>
        <v>0</v>
      </c>
      <c r="BC29" s="213">
        <f>IF(AZ29=3,G29,0)</f>
        <v>0</v>
      </c>
      <c r="BD29" s="213">
        <f>IF(AZ29=4,G29,0)</f>
        <v>0</v>
      </c>
      <c r="BE29" s="213">
        <f>IF(AZ29=5,G29,0)</f>
        <v>0</v>
      </c>
      <c r="CA29" s="240">
        <v>7</v>
      </c>
      <c r="CB29" s="240">
        <v>1</v>
      </c>
    </row>
    <row r="30" spans="1:80" x14ac:dyDescent="0.2">
      <c r="A30" s="257"/>
      <c r="B30" s="258" t="s">
        <v>100</v>
      </c>
      <c r="C30" s="259" t="s">
        <v>141</v>
      </c>
      <c r="D30" s="260"/>
      <c r="E30" s="261"/>
      <c r="F30" s="335"/>
      <c r="G30" s="263">
        <f>SUM(G28:G29)</f>
        <v>0</v>
      </c>
      <c r="H30" s="264"/>
      <c r="I30" s="265">
        <f>SUM(I28:I29)</f>
        <v>0</v>
      </c>
      <c r="J30" s="264"/>
      <c r="K30" s="265">
        <f>SUM(K28:K29)</f>
        <v>0</v>
      </c>
      <c r="O30" s="240">
        <v>4</v>
      </c>
      <c r="BA30" s="266">
        <f>SUM(BA28:BA29)</f>
        <v>0</v>
      </c>
      <c r="BB30" s="266">
        <f>SUM(BB28:BB29)</f>
        <v>0</v>
      </c>
      <c r="BC30" s="266">
        <f>SUM(BC28:BC29)</f>
        <v>0</v>
      </c>
      <c r="BD30" s="266">
        <f>SUM(BD28:BD29)</f>
        <v>0</v>
      </c>
      <c r="BE30" s="266">
        <f>SUM(BE28:BE29)</f>
        <v>0</v>
      </c>
    </row>
    <row r="31" spans="1:80" x14ac:dyDescent="0.2">
      <c r="A31" s="230" t="s">
        <v>98</v>
      </c>
      <c r="B31" s="231" t="s">
        <v>145</v>
      </c>
      <c r="C31" s="232" t="s">
        <v>146</v>
      </c>
      <c r="D31" s="233"/>
      <c r="E31" s="234"/>
      <c r="F31" s="336"/>
      <c r="G31" s="235"/>
      <c r="H31" s="236"/>
      <c r="I31" s="237"/>
      <c r="J31" s="238"/>
      <c r="K31" s="239"/>
      <c r="O31" s="240">
        <v>1</v>
      </c>
    </row>
    <row r="32" spans="1:80" x14ac:dyDescent="0.2">
      <c r="A32" s="241">
        <v>9</v>
      </c>
      <c r="B32" s="242" t="s">
        <v>148</v>
      </c>
      <c r="C32" s="243" t="s">
        <v>149</v>
      </c>
      <c r="D32" s="244" t="s">
        <v>150</v>
      </c>
      <c r="E32" s="245">
        <v>298.8</v>
      </c>
      <c r="F32" s="334"/>
      <c r="G32" s="246">
        <f>E32*F32</f>
        <v>0</v>
      </c>
      <c r="H32" s="247">
        <v>0</v>
      </c>
      <c r="I32" s="248">
        <f>E32*H32</f>
        <v>0</v>
      </c>
      <c r="J32" s="247">
        <v>-2.1299999999999999E-3</v>
      </c>
      <c r="K32" s="248">
        <f>E32*J32</f>
        <v>-0.63644400000000001</v>
      </c>
      <c r="O32" s="240">
        <v>2</v>
      </c>
      <c r="AA32" s="213">
        <v>1</v>
      </c>
      <c r="AB32" s="213">
        <v>7</v>
      </c>
      <c r="AC32" s="213">
        <v>7</v>
      </c>
      <c r="AZ32" s="213">
        <v>2</v>
      </c>
      <c r="BA32" s="213">
        <f>IF(AZ32=1,G32,0)</f>
        <v>0</v>
      </c>
      <c r="BB32" s="213">
        <f>IF(AZ32=2,G32,0)</f>
        <v>0</v>
      </c>
      <c r="BC32" s="213">
        <f>IF(AZ32=3,G32,0)</f>
        <v>0</v>
      </c>
      <c r="BD32" s="213">
        <f>IF(AZ32=4,G32,0)</f>
        <v>0</v>
      </c>
      <c r="BE32" s="213">
        <f>IF(AZ32=5,G32,0)</f>
        <v>0</v>
      </c>
      <c r="CA32" s="240">
        <v>1</v>
      </c>
      <c r="CB32" s="240">
        <v>7</v>
      </c>
    </row>
    <row r="33" spans="1:80" x14ac:dyDescent="0.2">
      <c r="A33" s="249"/>
      <c r="B33" s="252"/>
      <c r="C33" s="308" t="s">
        <v>151</v>
      </c>
      <c r="D33" s="309"/>
      <c r="E33" s="253">
        <v>132.9</v>
      </c>
      <c r="F33" s="337"/>
      <c r="G33" s="254"/>
      <c r="H33" s="255"/>
      <c r="I33" s="250"/>
      <c r="J33" s="256"/>
      <c r="K33" s="250"/>
      <c r="M33" s="251" t="s">
        <v>151</v>
      </c>
      <c r="O33" s="240"/>
    </row>
    <row r="34" spans="1:80" x14ac:dyDescent="0.2">
      <c r="A34" s="249"/>
      <c r="B34" s="252"/>
      <c r="C34" s="308" t="s">
        <v>152</v>
      </c>
      <c r="D34" s="309"/>
      <c r="E34" s="253">
        <v>165.9</v>
      </c>
      <c r="F34" s="337"/>
      <c r="G34" s="254"/>
      <c r="H34" s="255"/>
      <c r="I34" s="250"/>
      <c r="J34" s="256"/>
      <c r="K34" s="250"/>
      <c r="M34" s="251" t="s">
        <v>152</v>
      </c>
      <c r="O34" s="240"/>
    </row>
    <row r="35" spans="1:80" x14ac:dyDescent="0.2">
      <c r="A35" s="241">
        <v>10</v>
      </c>
      <c r="B35" s="242" t="s">
        <v>153</v>
      </c>
      <c r="C35" s="243" t="s">
        <v>154</v>
      </c>
      <c r="D35" s="244" t="s">
        <v>150</v>
      </c>
      <c r="E35" s="245">
        <v>597.6</v>
      </c>
      <c r="F35" s="334"/>
      <c r="G35" s="246">
        <f>E35*F35</f>
        <v>0</v>
      </c>
      <c r="H35" s="247">
        <v>0</v>
      </c>
      <c r="I35" s="248">
        <f>E35*H35</f>
        <v>0</v>
      </c>
      <c r="J35" s="247">
        <v>-4.9699999999999996E-3</v>
      </c>
      <c r="K35" s="248">
        <f>E35*J35</f>
        <v>-2.970072</v>
      </c>
      <c r="O35" s="240">
        <v>2</v>
      </c>
      <c r="AA35" s="213">
        <v>1</v>
      </c>
      <c r="AB35" s="213">
        <v>7</v>
      </c>
      <c r="AC35" s="213">
        <v>7</v>
      </c>
      <c r="AZ35" s="213">
        <v>2</v>
      </c>
      <c r="BA35" s="213">
        <f>IF(AZ35=1,G35,0)</f>
        <v>0</v>
      </c>
      <c r="BB35" s="213">
        <f>IF(AZ35=2,G35,0)</f>
        <v>0</v>
      </c>
      <c r="BC35" s="213">
        <f>IF(AZ35=3,G35,0)</f>
        <v>0</v>
      </c>
      <c r="BD35" s="213">
        <f>IF(AZ35=4,G35,0)</f>
        <v>0</v>
      </c>
      <c r="BE35" s="213">
        <f>IF(AZ35=5,G35,0)</f>
        <v>0</v>
      </c>
      <c r="CA35" s="240">
        <v>1</v>
      </c>
      <c r="CB35" s="240">
        <v>7</v>
      </c>
    </row>
    <row r="36" spans="1:80" x14ac:dyDescent="0.2">
      <c r="A36" s="249"/>
      <c r="B36" s="252"/>
      <c r="C36" s="308" t="s">
        <v>155</v>
      </c>
      <c r="D36" s="309"/>
      <c r="E36" s="253">
        <v>265.8</v>
      </c>
      <c r="F36" s="337"/>
      <c r="G36" s="254"/>
      <c r="H36" s="255"/>
      <c r="I36" s="250"/>
      <c r="J36" s="256"/>
      <c r="K36" s="250"/>
      <c r="M36" s="251" t="s">
        <v>155</v>
      </c>
      <c r="O36" s="240"/>
    </row>
    <row r="37" spans="1:80" x14ac:dyDescent="0.2">
      <c r="A37" s="249"/>
      <c r="B37" s="252"/>
      <c r="C37" s="308" t="s">
        <v>156</v>
      </c>
      <c r="D37" s="309"/>
      <c r="E37" s="253">
        <v>331.8</v>
      </c>
      <c r="F37" s="337"/>
      <c r="G37" s="254"/>
      <c r="H37" s="255"/>
      <c r="I37" s="250"/>
      <c r="J37" s="256"/>
      <c r="K37" s="250"/>
      <c r="M37" s="251" t="s">
        <v>156</v>
      </c>
      <c r="O37" s="240"/>
    </row>
    <row r="38" spans="1:80" x14ac:dyDescent="0.2">
      <c r="A38" s="241">
        <v>11</v>
      </c>
      <c r="B38" s="242" t="s">
        <v>157</v>
      </c>
      <c r="C38" s="243" t="s">
        <v>158</v>
      </c>
      <c r="D38" s="244" t="s">
        <v>120</v>
      </c>
      <c r="E38" s="245">
        <v>1</v>
      </c>
      <c r="F38" s="334"/>
      <c r="G38" s="246">
        <f t="shared" ref="G38:G46" si="0">E38*F38</f>
        <v>0</v>
      </c>
      <c r="H38" s="247">
        <v>1.4999999999999999E-4</v>
      </c>
      <c r="I38" s="248">
        <f t="shared" ref="I38:I46" si="1">E38*H38</f>
        <v>1.4999999999999999E-4</v>
      </c>
      <c r="J38" s="247">
        <v>0</v>
      </c>
      <c r="K38" s="248">
        <f t="shared" ref="K38:K46" si="2">E38*J38</f>
        <v>0</v>
      </c>
      <c r="O38" s="240">
        <v>2</v>
      </c>
      <c r="AA38" s="213">
        <v>1</v>
      </c>
      <c r="AB38" s="213">
        <v>7</v>
      </c>
      <c r="AC38" s="213">
        <v>7</v>
      </c>
      <c r="AZ38" s="213">
        <v>2</v>
      </c>
      <c r="BA38" s="213">
        <f t="shared" ref="BA38:BA46" si="3">IF(AZ38=1,G38,0)</f>
        <v>0</v>
      </c>
      <c r="BB38" s="213">
        <f t="shared" ref="BB38:BB46" si="4">IF(AZ38=2,G38,0)</f>
        <v>0</v>
      </c>
      <c r="BC38" s="213">
        <f t="shared" ref="BC38:BC46" si="5">IF(AZ38=3,G38,0)</f>
        <v>0</v>
      </c>
      <c r="BD38" s="213">
        <f t="shared" ref="BD38:BD46" si="6">IF(AZ38=4,G38,0)</f>
        <v>0</v>
      </c>
      <c r="BE38" s="213">
        <f t="shared" ref="BE38:BE46" si="7">IF(AZ38=5,G38,0)</f>
        <v>0</v>
      </c>
      <c r="CA38" s="240">
        <v>1</v>
      </c>
      <c r="CB38" s="240">
        <v>7</v>
      </c>
    </row>
    <row r="39" spans="1:80" x14ac:dyDescent="0.2">
      <c r="A39" s="241">
        <v>12</v>
      </c>
      <c r="B39" s="242" t="s">
        <v>159</v>
      </c>
      <c r="C39" s="243" t="s">
        <v>160</v>
      </c>
      <c r="D39" s="244" t="s">
        <v>120</v>
      </c>
      <c r="E39" s="245">
        <v>11</v>
      </c>
      <c r="F39" s="334"/>
      <c r="G39" s="246">
        <f t="shared" si="0"/>
        <v>0</v>
      </c>
      <c r="H39" s="247">
        <v>2.1000000000000001E-4</v>
      </c>
      <c r="I39" s="248">
        <f t="shared" si="1"/>
        <v>2.31E-3</v>
      </c>
      <c r="J39" s="247">
        <v>0</v>
      </c>
      <c r="K39" s="248">
        <f t="shared" si="2"/>
        <v>0</v>
      </c>
      <c r="O39" s="240">
        <v>2</v>
      </c>
      <c r="AA39" s="213">
        <v>1</v>
      </c>
      <c r="AB39" s="213">
        <v>7</v>
      </c>
      <c r="AC39" s="213">
        <v>7</v>
      </c>
      <c r="AZ39" s="213">
        <v>2</v>
      </c>
      <c r="BA39" s="213">
        <f t="shared" si="3"/>
        <v>0</v>
      </c>
      <c r="BB39" s="213">
        <f t="shared" si="4"/>
        <v>0</v>
      </c>
      <c r="BC39" s="213">
        <f t="shared" si="5"/>
        <v>0</v>
      </c>
      <c r="BD39" s="213">
        <f t="shared" si="6"/>
        <v>0</v>
      </c>
      <c r="BE39" s="213">
        <f t="shared" si="7"/>
        <v>0</v>
      </c>
      <c r="CA39" s="240">
        <v>1</v>
      </c>
      <c r="CB39" s="240">
        <v>7</v>
      </c>
    </row>
    <row r="40" spans="1:80" x14ac:dyDescent="0.2">
      <c r="A40" s="241">
        <v>13</v>
      </c>
      <c r="B40" s="242" t="s">
        <v>161</v>
      </c>
      <c r="C40" s="243" t="s">
        <v>162</v>
      </c>
      <c r="D40" s="244" t="s">
        <v>120</v>
      </c>
      <c r="E40" s="245">
        <v>2</v>
      </c>
      <c r="F40" s="334"/>
      <c r="G40" s="246">
        <f t="shared" si="0"/>
        <v>0</v>
      </c>
      <c r="H40" s="247">
        <v>3.2000000000000003E-4</v>
      </c>
      <c r="I40" s="248">
        <f t="shared" si="1"/>
        <v>6.4000000000000005E-4</v>
      </c>
      <c r="J40" s="247">
        <v>0</v>
      </c>
      <c r="K40" s="248">
        <f t="shared" si="2"/>
        <v>0</v>
      </c>
      <c r="O40" s="240">
        <v>2</v>
      </c>
      <c r="AA40" s="213">
        <v>1</v>
      </c>
      <c r="AB40" s="213">
        <v>7</v>
      </c>
      <c r="AC40" s="213">
        <v>7</v>
      </c>
      <c r="AZ40" s="213">
        <v>2</v>
      </c>
      <c r="BA40" s="213">
        <f t="shared" si="3"/>
        <v>0</v>
      </c>
      <c r="BB40" s="213">
        <f t="shared" si="4"/>
        <v>0</v>
      </c>
      <c r="BC40" s="213">
        <f t="shared" si="5"/>
        <v>0</v>
      </c>
      <c r="BD40" s="213">
        <f t="shared" si="6"/>
        <v>0</v>
      </c>
      <c r="BE40" s="213">
        <f t="shared" si="7"/>
        <v>0</v>
      </c>
      <c r="CA40" s="240">
        <v>1</v>
      </c>
      <c r="CB40" s="240">
        <v>7</v>
      </c>
    </row>
    <row r="41" spans="1:80" x14ac:dyDescent="0.2">
      <c r="A41" s="241">
        <v>14</v>
      </c>
      <c r="B41" s="242" t="s">
        <v>163</v>
      </c>
      <c r="C41" s="243" t="s">
        <v>164</v>
      </c>
      <c r="D41" s="244" t="s">
        <v>120</v>
      </c>
      <c r="E41" s="245">
        <v>22</v>
      </c>
      <c r="F41" s="334"/>
      <c r="G41" s="246">
        <f t="shared" si="0"/>
        <v>0</v>
      </c>
      <c r="H41" s="247">
        <v>4.6999999999999999E-4</v>
      </c>
      <c r="I41" s="248">
        <f t="shared" si="1"/>
        <v>1.034E-2</v>
      </c>
      <c r="J41" s="247">
        <v>0</v>
      </c>
      <c r="K41" s="248">
        <f t="shared" si="2"/>
        <v>0</v>
      </c>
      <c r="O41" s="240">
        <v>2</v>
      </c>
      <c r="AA41" s="213">
        <v>1</v>
      </c>
      <c r="AB41" s="213">
        <v>7</v>
      </c>
      <c r="AC41" s="213">
        <v>7</v>
      </c>
      <c r="AZ41" s="213">
        <v>2</v>
      </c>
      <c r="BA41" s="213">
        <f t="shared" si="3"/>
        <v>0</v>
      </c>
      <c r="BB41" s="213">
        <f t="shared" si="4"/>
        <v>0</v>
      </c>
      <c r="BC41" s="213">
        <f t="shared" si="5"/>
        <v>0</v>
      </c>
      <c r="BD41" s="213">
        <f t="shared" si="6"/>
        <v>0</v>
      </c>
      <c r="BE41" s="213">
        <f t="shared" si="7"/>
        <v>0</v>
      </c>
      <c r="CA41" s="240">
        <v>1</v>
      </c>
      <c r="CB41" s="240">
        <v>7</v>
      </c>
    </row>
    <row r="42" spans="1:80" x14ac:dyDescent="0.2">
      <c r="A42" s="241">
        <v>15</v>
      </c>
      <c r="B42" s="242" t="s">
        <v>165</v>
      </c>
      <c r="C42" s="243" t="s">
        <v>166</v>
      </c>
      <c r="D42" s="244" t="s">
        <v>120</v>
      </c>
      <c r="E42" s="245">
        <v>1</v>
      </c>
      <c r="F42" s="334"/>
      <c r="G42" s="246">
        <f t="shared" si="0"/>
        <v>0</v>
      </c>
      <c r="H42" s="247">
        <v>4.0000000000000002E-4</v>
      </c>
      <c r="I42" s="248">
        <f t="shared" si="1"/>
        <v>4.0000000000000002E-4</v>
      </c>
      <c r="J42" s="247">
        <v>0</v>
      </c>
      <c r="K42" s="248">
        <f t="shared" si="2"/>
        <v>0</v>
      </c>
      <c r="O42" s="240">
        <v>2</v>
      </c>
      <c r="AA42" s="213">
        <v>1</v>
      </c>
      <c r="AB42" s="213">
        <v>7</v>
      </c>
      <c r="AC42" s="213">
        <v>7</v>
      </c>
      <c r="AZ42" s="213">
        <v>2</v>
      </c>
      <c r="BA42" s="213">
        <f t="shared" si="3"/>
        <v>0</v>
      </c>
      <c r="BB42" s="213">
        <f t="shared" si="4"/>
        <v>0</v>
      </c>
      <c r="BC42" s="213">
        <f t="shared" si="5"/>
        <v>0</v>
      </c>
      <c r="BD42" s="213">
        <f t="shared" si="6"/>
        <v>0</v>
      </c>
      <c r="BE42" s="213">
        <f t="shared" si="7"/>
        <v>0</v>
      </c>
      <c r="CA42" s="240">
        <v>1</v>
      </c>
      <c r="CB42" s="240">
        <v>7</v>
      </c>
    </row>
    <row r="43" spans="1:80" x14ac:dyDescent="0.2">
      <c r="A43" s="241">
        <v>16</v>
      </c>
      <c r="B43" s="242" t="s">
        <v>167</v>
      </c>
      <c r="C43" s="243" t="s">
        <v>168</v>
      </c>
      <c r="D43" s="244" t="s">
        <v>120</v>
      </c>
      <c r="E43" s="245">
        <v>11</v>
      </c>
      <c r="F43" s="334"/>
      <c r="G43" s="246">
        <f t="shared" si="0"/>
        <v>0</v>
      </c>
      <c r="H43" s="247">
        <v>5.1999999999999995E-4</v>
      </c>
      <c r="I43" s="248">
        <f t="shared" si="1"/>
        <v>5.7199999999999994E-3</v>
      </c>
      <c r="J43" s="247">
        <v>0</v>
      </c>
      <c r="K43" s="248">
        <f t="shared" si="2"/>
        <v>0</v>
      </c>
      <c r="O43" s="240">
        <v>2</v>
      </c>
      <c r="AA43" s="213">
        <v>1</v>
      </c>
      <c r="AB43" s="213">
        <v>7</v>
      </c>
      <c r="AC43" s="213">
        <v>7</v>
      </c>
      <c r="AZ43" s="213">
        <v>2</v>
      </c>
      <c r="BA43" s="213">
        <f t="shared" si="3"/>
        <v>0</v>
      </c>
      <c r="BB43" s="213">
        <f t="shared" si="4"/>
        <v>0</v>
      </c>
      <c r="BC43" s="213">
        <f t="shared" si="5"/>
        <v>0</v>
      </c>
      <c r="BD43" s="213">
        <f t="shared" si="6"/>
        <v>0</v>
      </c>
      <c r="BE43" s="213">
        <f t="shared" si="7"/>
        <v>0</v>
      </c>
      <c r="CA43" s="240">
        <v>1</v>
      </c>
      <c r="CB43" s="240">
        <v>7</v>
      </c>
    </row>
    <row r="44" spans="1:80" x14ac:dyDescent="0.2">
      <c r="A44" s="241">
        <v>17</v>
      </c>
      <c r="B44" s="242" t="s">
        <v>169</v>
      </c>
      <c r="C44" s="243" t="s">
        <v>170</v>
      </c>
      <c r="D44" s="244" t="s">
        <v>120</v>
      </c>
      <c r="E44" s="245">
        <v>1</v>
      </c>
      <c r="F44" s="334"/>
      <c r="G44" s="246">
        <f t="shared" si="0"/>
        <v>0</v>
      </c>
      <c r="H44" s="247">
        <v>7.6000000000000004E-4</v>
      </c>
      <c r="I44" s="248">
        <f t="shared" si="1"/>
        <v>7.6000000000000004E-4</v>
      </c>
      <c r="J44" s="247">
        <v>0</v>
      </c>
      <c r="K44" s="248">
        <f t="shared" si="2"/>
        <v>0</v>
      </c>
      <c r="O44" s="240">
        <v>2</v>
      </c>
      <c r="AA44" s="213">
        <v>1</v>
      </c>
      <c r="AB44" s="213">
        <v>7</v>
      </c>
      <c r="AC44" s="213">
        <v>7</v>
      </c>
      <c r="AZ44" s="213">
        <v>2</v>
      </c>
      <c r="BA44" s="213">
        <f t="shared" si="3"/>
        <v>0</v>
      </c>
      <c r="BB44" s="213">
        <f t="shared" si="4"/>
        <v>0</v>
      </c>
      <c r="BC44" s="213">
        <f t="shared" si="5"/>
        <v>0</v>
      </c>
      <c r="BD44" s="213">
        <f t="shared" si="6"/>
        <v>0</v>
      </c>
      <c r="BE44" s="213">
        <f t="shared" si="7"/>
        <v>0</v>
      </c>
      <c r="CA44" s="240">
        <v>1</v>
      </c>
      <c r="CB44" s="240">
        <v>7</v>
      </c>
    </row>
    <row r="45" spans="1:80" x14ac:dyDescent="0.2">
      <c r="A45" s="241">
        <v>18</v>
      </c>
      <c r="B45" s="242" t="s">
        <v>171</v>
      </c>
      <c r="C45" s="243" t="s">
        <v>172</v>
      </c>
      <c r="D45" s="244" t="s">
        <v>120</v>
      </c>
      <c r="E45" s="245">
        <v>11</v>
      </c>
      <c r="F45" s="334"/>
      <c r="G45" s="246">
        <f t="shared" si="0"/>
        <v>0</v>
      </c>
      <c r="H45" s="247">
        <v>1.0200000000000001E-3</v>
      </c>
      <c r="I45" s="248">
        <f t="shared" si="1"/>
        <v>1.1220000000000001E-2</v>
      </c>
      <c r="J45" s="247">
        <v>0</v>
      </c>
      <c r="K45" s="248">
        <f t="shared" si="2"/>
        <v>0</v>
      </c>
      <c r="O45" s="240">
        <v>2</v>
      </c>
      <c r="AA45" s="213">
        <v>1</v>
      </c>
      <c r="AB45" s="213">
        <v>7</v>
      </c>
      <c r="AC45" s="213">
        <v>7</v>
      </c>
      <c r="AZ45" s="213">
        <v>2</v>
      </c>
      <c r="BA45" s="213">
        <f t="shared" si="3"/>
        <v>0</v>
      </c>
      <c r="BB45" s="213">
        <f t="shared" si="4"/>
        <v>0</v>
      </c>
      <c r="BC45" s="213">
        <f t="shared" si="5"/>
        <v>0</v>
      </c>
      <c r="BD45" s="213">
        <f t="shared" si="6"/>
        <v>0</v>
      </c>
      <c r="BE45" s="213">
        <f t="shared" si="7"/>
        <v>0</v>
      </c>
      <c r="CA45" s="240">
        <v>1</v>
      </c>
      <c r="CB45" s="240">
        <v>7</v>
      </c>
    </row>
    <row r="46" spans="1:80" x14ac:dyDescent="0.2">
      <c r="A46" s="241">
        <v>19</v>
      </c>
      <c r="B46" s="242" t="s">
        <v>173</v>
      </c>
      <c r="C46" s="243" t="s">
        <v>174</v>
      </c>
      <c r="D46" s="244" t="s">
        <v>150</v>
      </c>
      <c r="E46" s="245">
        <v>132.9</v>
      </c>
      <c r="F46" s="334"/>
      <c r="G46" s="246">
        <f t="shared" si="0"/>
        <v>0</v>
      </c>
      <c r="H46" s="247">
        <v>4.8000000000000001E-4</v>
      </c>
      <c r="I46" s="248">
        <f t="shared" si="1"/>
        <v>6.3792000000000001E-2</v>
      </c>
      <c r="J46" s="247">
        <v>0</v>
      </c>
      <c r="K46" s="248">
        <f t="shared" si="2"/>
        <v>0</v>
      </c>
      <c r="O46" s="240">
        <v>2</v>
      </c>
      <c r="AA46" s="213">
        <v>1</v>
      </c>
      <c r="AB46" s="213">
        <v>7</v>
      </c>
      <c r="AC46" s="213">
        <v>7</v>
      </c>
      <c r="AZ46" s="213">
        <v>2</v>
      </c>
      <c r="BA46" s="213">
        <f t="shared" si="3"/>
        <v>0</v>
      </c>
      <c r="BB46" s="213">
        <f t="shared" si="4"/>
        <v>0</v>
      </c>
      <c r="BC46" s="213">
        <f t="shared" si="5"/>
        <v>0</v>
      </c>
      <c r="BD46" s="213">
        <f t="shared" si="6"/>
        <v>0</v>
      </c>
      <c r="BE46" s="213">
        <f t="shared" si="7"/>
        <v>0</v>
      </c>
      <c r="CA46" s="240">
        <v>1</v>
      </c>
      <c r="CB46" s="240">
        <v>7</v>
      </c>
    </row>
    <row r="47" spans="1:80" x14ac:dyDescent="0.2">
      <c r="A47" s="249"/>
      <c r="B47" s="252"/>
      <c r="C47" s="308" t="s">
        <v>175</v>
      </c>
      <c r="D47" s="309"/>
      <c r="E47" s="253">
        <v>0</v>
      </c>
      <c r="F47" s="337"/>
      <c r="G47" s="254"/>
      <c r="H47" s="255"/>
      <c r="I47" s="250"/>
      <c r="J47" s="256"/>
      <c r="K47" s="250"/>
      <c r="M47" s="251" t="s">
        <v>175</v>
      </c>
      <c r="O47" s="240"/>
    </row>
    <row r="48" spans="1:80" x14ac:dyDescent="0.2">
      <c r="A48" s="249"/>
      <c r="B48" s="252"/>
      <c r="C48" s="308" t="s">
        <v>151</v>
      </c>
      <c r="D48" s="309"/>
      <c r="E48" s="253">
        <v>132.9</v>
      </c>
      <c r="F48" s="337"/>
      <c r="G48" s="254"/>
      <c r="H48" s="255"/>
      <c r="I48" s="250"/>
      <c r="J48" s="256"/>
      <c r="K48" s="250"/>
      <c r="M48" s="251" t="s">
        <v>151</v>
      </c>
      <c r="O48" s="240"/>
    </row>
    <row r="49" spans="1:80" x14ac:dyDescent="0.2">
      <c r="A49" s="241">
        <v>20</v>
      </c>
      <c r="B49" s="242" t="s">
        <v>176</v>
      </c>
      <c r="C49" s="243" t="s">
        <v>177</v>
      </c>
      <c r="D49" s="244" t="s">
        <v>150</v>
      </c>
      <c r="E49" s="245">
        <v>165.9</v>
      </c>
      <c r="F49" s="334"/>
      <c r="G49" s="246">
        <f>E49*F49</f>
        <v>0</v>
      </c>
      <c r="H49" s="247">
        <v>5.9000000000000003E-4</v>
      </c>
      <c r="I49" s="248">
        <f>E49*H49</f>
        <v>9.788100000000001E-2</v>
      </c>
      <c r="J49" s="247">
        <v>0</v>
      </c>
      <c r="K49" s="248">
        <f>E49*J49</f>
        <v>0</v>
      </c>
      <c r="O49" s="240">
        <v>2</v>
      </c>
      <c r="AA49" s="213">
        <v>1</v>
      </c>
      <c r="AB49" s="213">
        <v>7</v>
      </c>
      <c r="AC49" s="213">
        <v>7</v>
      </c>
      <c r="AZ49" s="213">
        <v>2</v>
      </c>
      <c r="BA49" s="213">
        <f>IF(AZ49=1,G49,0)</f>
        <v>0</v>
      </c>
      <c r="BB49" s="213">
        <f>IF(AZ49=2,G49,0)</f>
        <v>0</v>
      </c>
      <c r="BC49" s="213">
        <f>IF(AZ49=3,G49,0)</f>
        <v>0</v>
      </c>
      <c r="BD49" s="213">
        <f>IF(AZ49=4,G49,0)</f>
        <v>0</v>
      </c>
      <c r="BE49" s="213">
        <f>IF(AZ49=5,G49,0)</f>
        <v>0</v>
      </c>
      <c r="CA49" s="240">
        <v>1</v>
      </c>
      <c r="CB49" s="240">
        <v>7</v>
      </c>
    </row>
    <row r="50" spans="1:80" x14ac:dyDescent="0.2">
      <c r="A50" s="249"/>
      <c r="B50" s="252"/>
      <c r="C50" s="308" t="s">
        <v>175</v>
      </c>
      <c r="D50" s="309"/>
      <c r="E50" s="253">
        <v>0</v>
      </c>
      <c r="F50" s="337"/>
      <c r="G50" s="254"/>
      <c r="H50" s="255"/>
      <c r="I50" s="250"/>
      <c r="J50" s="256"/>
      <c r="K50" s="250"/>
      <c r="M50" s="251" t="s">
        <v>175</v>
      </c>
      <c r="O50" s="240"/>
    </row>
    <row r="51" spans="1:80" x14ac:dyDescent="0.2">
      <c r="A51" s="249"/>
      <c r="B51" s="252"/>
      <c r="C51" s="308" t="s">
        <v>152</v>
      </c>
      <c r="D51" s="309"/>
      <c r="E51" s="253">
        <v>165.9</v>
      </c>
      <c r="F51" s="337"/>
      <c r="G51" s="254"/>
      <c r="H51" s="255"/>
      <c r="I51" s="250"/>
      <c r="J51" s="256"/>
      <c r="K51" s="250"/>
      <c r="M51" s="251" t="s">
        <v>152</v>
      </c>
      <c r="O51" s="240"/>
    </row>
    <row r="52" spans="1:80" x14ac:dyDescent="0.2">
      <c r="A52" s="241">
        <v>21</v>
      </c>
      <c r="B52" s="242" t="s">
        <v>178</v>
      </c>
      <c r="C52" s="243" t="s">
        <v>179</v>
      </c>
      <c r="D52" s="244" t="s">
        <v>150</v>
      </c>
      <c r="E52" s="245">
        <v>265.8</v>
      </c>
      <c r="F52" s="334"/>
      <c r="G52" s="246">
        <f>E52*F52</f>
        <v>0</v>
      </c>
      <c r="H52" s="247">
        <v>7.6999999999999996E-4</v>
      </c>
      <c r="I52" s="248">
        <f>E52*H52</f>
        <v>0.20466599999999999</v>
      </c>
      <c r="J52" s="247">
        <v>0</v>
      </c>
      <c r="K52" s="248">
        <f>E52*J52</f>
        <v>0</v>
      </c>
      <c r="O52" s="240">
        <v>2</v>
      </c>
      <c r="AA52" s="213">
        <v>1</v>
      </c>
      <c r="AB52" s="213">
        <v>7</v>
      </c>
      <c r="AC52" s="213">
        <v>7</v>
      </c>
      <c r="AZ52" s="213">
        <v>2</v>
      </c>
      <c r="BA52" s="213">
        <f>IF(AZ52=1,G52,0)</f>
        <v>0</v>
      </c>
      <c r="BB52" s="213">
        <f>IF(AZ52=2,G52,0)</f>
        <v>0</v>
      </c>
      <c r="BC52" s="213">
        <f>IF(AZ52=3,G52,0)</f>
        <v>0</v>
      </c>
      <c r="BD52" s="213">
        <f>IF(AZ52=4,G52,0)</f>
        <v>0</v>
      </c>
      <c r="BE52" s="213">
        <f>IF(AZ52=5,G52,0)</f>
        <v>0</v>
      </c>
      <c r="CA52" s="240">
        <v>1</v>
      </c>
      <c r="CB52" s="240">
        <v>7</v>
      </c>
    </row>
    <row r="53" spans="1:80" x14ac:dyDescent="0.2">
      <c r="A53" s="249"/>
      <c r="B53" s="252"/>
      <c r="C53" s="308" t="s">
        <v>175</v>
      </c>
      <c r="D53" s="309"/>
      <c r="E53" s="253">
        <v>0</v>
      </c>
      <c r="F53" s="337"/>
      <c r="G53" s="254"/>
      <c r="H53" s="255"/>
      <c r="I53" s="250"/>
      <c r="J53" s="256"/>
      <c r="K53" s="250"/>
      <c r="M53" s="251" t="s">
        <v>175</v>
      </c>
      <c r="O53" s="240"/>
    </row>
    <row r="54" spans="1:80" x14ac:dyDescent="0.2">
      <c r="A54" s="249"/>
      <c r="B54" s="252"/>
      <c r="C54" s="308" t="s">
        <v>155</v>
      </c>
      <c r="D54" s="309"/>
      <c r="E54" s="253">
        <v>265.8</v>
      </c>
      <c r="F54" s="337"/>
      <c r="G54" s="254"/>
      <c r="H54" s="255"/>
      <c r="I54" s="250"/>
      <c r="J54" s="256"/>
      <c r="K54" s="250"/>
      <c r="M54" s="251" t="s">
        <v>155</v>
      </c>
      <c r="O54" s="240"/>
    </row>
    <row r="55" spans="1:80" x14ac:dyDescent="0.2">
      <c r="A55" s="241">
        <v>22</v>
      </c>
      <c r="B55" s="242" t="s">
        <v>180</v>
      </c>
      <c r="C55" s="243" t="s">
        <v>181</v>
      </c>
      <c r="D55" s="244" t="s">
        <v>150</v>
      </c>
      <c r="E55" s="245">
        <v>331.8</v>
      </c>
      <c r="F55" s="334"/>
      <c r="G55" s="246">
        <f>E55*F55</f>
        <v>0</v>
      </c>
      <c r="H55" s="247">
        <v>1.0399999999999999E-3</v>
      </c>
      <c r="I55" s="248">
        <f>E55*H55</f>
        <v>0.34507199999999999</v>
      </c>
      <c r="J55" s="247">
        <v>0</v>
      </c>
      <c r="K55" s="248">
        <f>E55*J55</f>
        <v>0</v>
      </c>
      <c r="O55" s="240">
        <v>2</v>
      </c>
      <c r="AA55" s="213">
        <v>1</v>
      </c>
      <c r="AB55" s="213">
        <v>7</v>
      </c>
      <c r="AC55" s="213">
        <v>7</v>
      </c>
      <c r="AZ55" s="213">
        <v>2</v>
      </c>
      <c r="BA55" s="213">
        <f>IF(AZ55=1,G55,0)</f>
        <v>0</v>
      </c>
      <c r="BB55" s="213">
        <f>IF(AZ55=2,G55,0)</f>
        <v>0</v>
      </c>
      <c r="BC55" s="213">
        <f>IF(AZ55=3,G55,0)</f>
        <v>0</v>
      </c>
      <c r="BD55" s="213">
        <f>IF(AZ55=4,G55,0)</f>
        <v>0</v>
      </c>
      <c r="BE55" s="213">
        <f>IF(AZ55=5,G55,0)</f>
        <v>0</v>
      </c>
      <c r="CA55" s="240">
        <v>1</v>
      </c>
      <c r="CB55" s="240">
        <v>7</v>
      </c>
    </row>
    <row r="56" spans="1:80" x14ac:dyDescent="0.2">
      <c r="A56" s="249"/>
      <c r="B56" s="252"/>
      <c r="C56" s="308" t="s">
        <v>175</v>
      </c>
      <c r="D56" s="309"/>
      <c r="E56" s="253">
        <v>0</v>
      </c>
      <c r="F56" s="337"/>
      <c r="G56" s="254"/>
      <c r="H56" s="255"/>
      <c r="I56" s="250"/>
      <c r="J56" s="256"/>
      <c r="K56" s="250"/>
      <c r="M56" s="251" t="s">
        <v>175</v>
      </c>
      <c r="O56" s="240"/>
    </row>
    <row r="57" spans="1:80" x14ac:dyDescent="0.2">
      <c r="A57" s="249"/>
      <c r="B57" s="252"/>
      <c r="C57" s="308" t="s">
        <v>156</v>
      </c>
      <c r="D57" s="309"/>
      <c r="E57" s="253">
        <v>331.8</v>
      </c>
      <c r="F57" s="337"/>
      <c r="G57" s="254"/>
      <c r="H57" s="255"/>
      <c r="I57" s="250"/>
      <c r="J57" s="256"/>
      <c r="K57" s="250"/>
      <c r="M57" s="251" t="s">
        <v>156</v>
      </c>
      <c r="O57" s="240"/>
    </row>
    <row r="58" spans="1:80" x14ac:dyDescent="0.2">
      <c r="A58" s="241">
        <v>23</v>
      </c>
      <c r="B58" s="242" t="s">
        <v>182</v>
      </c>
      <c r="C58" s="243" t="s">
        <v>183</v>
      </c>
      <c r="D58" s="244" t="s">
        <v>150</v>
      </c>
      <c r="E58" s="245">
        <v>132.9</v>
      </c>
      <c r="F58" s="334"/>
      <c r="G58" s="246">
        <f t="shared" ref="G58:G69" si="8">E58*F58</f>
        <v>0</v>
      </c>
      <c r="H58" s="247">
        <v>6.0000000000000002E-5</v>
      </c>
      <c r="I58" s="248">
        <f t="shared" ref="I58:I69" si="9">E58*H58</f>
        <v>7.9740000000000002E-3</v>
      </c>
      <c r="J58" s="247">
        <v>0</v>
      </c>
      <c r="K58" s="248">
        <f t="shared" ref="K58:K69" si="10">E58*J58</f>
        <v>0</v>
      </c>
      <c r="O58" s="240">
        <v>2</v>
      </c>
      <c r="AA58" s="213">
        <v>1</v>
      </c>
      <c r="AB58" s="213">
        <v>0</v>
      </c>
      <c r="AC58" s="213">
        <v>0</v>
      </c>
      <c r="AZ58" s="213">
        <v>2</v>
      </c>
      <c r="BA58" s="213">
        <f t="shared" ref="BA58:BA69" si="11">IF(AZ58=1,G58,0)</f>
        <v>0</v>
      </c>
      <c r="BB58" s="213">
        <f t="shared" ref="BB58:BB69" si="12">IF(AZ58=2,G58,0)</f>
        <v>0</v>
      </c>
      <c r="BC58" s="213">
        <f t="shared" ref="BC58:BC69" si="13">IF(AZ58=3,G58,0)</f>
        <v>0</v>
      </c>
      <c r="BD58" s="213">
        <f t="shared" ref="BD58:BD69" si="14">IF(AZ58=4,G58,0)</f>
        <v>0</v>
      </c>
      <c r="BE58" s="213">
        <f t="shared" ref="BE58:BE69" si="15">IF(AZ58=5,G58,0)</f>
        <v>0</v>
      </c>
      <c r="CA58" s="240">
        <v>1</v>
      </c>
      <c r="CB58" s="240">
        <v>0</v>
      </c>
    </row>
    <row r="59" spans="1:80" x14ac:dyDescent="0.2">
      <c r="A59" s="241">
        <v>24</v>
      </c>
      <c r="B59" s="242" t="s">
        <v>184</v>
      </c>
      <c r="C59" s="243" t="s">
        <v>185</v>
      </c>
      <c r="D59" s="244" t="s">
        <v>150</v>
      </c>
      <c r="E59" s="245">
        <v>165.9</v>
      </c>
      <c r="F59" s="334"/>
      <c r="G59" s="246">
        <f t="shared" si="8"/>
        <v>0</v>
      </c>
      <c r="H59" s="247">
        <v>1.2E-4</v>
      </c>
      <c r="I59" s="248">
        <f t="shared" si="9"/>
        <v>1.9908000000000002E-2</v>
      </c>
      <c r="J59" s="247">
        <v>0</v>
      </c>
      <c r="K59" s="248">
        <f t="shared" si="10"/>
        <v>0</v>
      </c>
      <c r="O59" s="240">
        <v>2</v>
      </c>
      <c r="AA59" s="213">
        <v>1</v>
      </c>
      <c r="AB59" s="213">
        <v>7</v>
      </c>
      <c r="AC59" s="213">
        <v>7</v>
      </c>
      <c r="AZ59" s="213">
        <v>2</v>
      </c>
      <c r="BA59" s="213">
        <f t="shared" si="11"/>
        <v>0</v>
      </c>
      <c r="BB59" s="213">
        <f t="shared" si="12"/>
        <v>0</v>
      </c>
      <c r="BC59" s="213">
        <f t="shared" si="13"/>
        <v>0</v>
      </c>
      <c r="BD59" s="213">
        <f t="shared" si="14"/>
        <v>0</v>
      </c>
      <c r="BE59" s="213">
        <f t="shared" si="15"/>
        <v>0</v>
      </c>
      <c r="CA59" s="240">
        <v>1</v>
      </c>
      <c r="CB59" s="240">
        <v>7</v>
      </c>
    </row>
    <row r="60" spans="1:80" x14ac:dyDescent="0.2">
      <c r="A60" s="241">
        <v>25</v>
      </c>
      <c r="B60" s="242" t="s">
        <v>186</v>
      </c>
      <c r="C60" s="243" t="s">
        <v>187</v>
      </c>
      <c r="D60" s="244" t="s">
        <v>150</v>
      </c>
      <c r="E60" s="245">
        <v>132.9</v>
      </c>
      <c r="F60" s="334"/>
      <c r="G60" s="246">
        <f t="shared" si="8"/>
        <v>0</v>
      </c>
      <c r="H60" s="247">
        <v>6.0000000000000002E-5</v>
      </c>
      <c r="I60" s="248">
        <f t="shared" si="9"/>
        <v>7.9740000000000002E-3</v>
      </c>
      <c r="J60" s="247">
        <v>0</v>
      </c>
      <c r="K60" s="248">
        <f t="shared" si="10"/>
        <v>0</v>
      </c>
      <c r="O60" s="240">
        <v>2</v>
      </c>
      <c r="AA60" s="213">
        <v>1</v>
      </c>
      <c r="AB60" s="213">
        <v>7</v>
      </c>
      <c r="AC60" s="213">
        <v>7</v>
      </c>
      <c r="AZ60" s="213">
        <v>2</v>
      </c>
      <c r="BA60" s="213">
        <f t="shared" si="11"/>
        <v>0</v>
      </c>
      <c r="BB60" s="213">
        <f t="shared" si="12"/>
        <v>0</v>
      </c>
      <c r="BC60" s="213">
        <f t="shared" si="13"/>
        <v>0</v>
      </c>
      <c r="BD60" s="213">
        <f t="shared" si="14"/>
        <v>0</v>
      </c>
      <c r="BE60" s="213">
        <f t="shared" si="15"/>
        <v>0</v>
      </c>
      <c r="CA60" s="240">
        <v>1</v>
      </c>
      <c r="CB60" s="240">
        <v>7</v>
      </c>
    </row>
    <row r="61" spans="1:80" x14ac:dyDescent="0.2">
      <c r="A61" s="241">
        <v>26</v>
      </c>
      <c r="B61" s="242" t="s">
        <v>188</v>
      </c>
      <c r="C61" s="243" t="s">
        <v>189</v>
      </c>
      <c r="D61" s="244" t="s">
        <v>150</v>
      </c>
      <c r="E61" s="245">
        <v>165.9</v>
      </c>
      <c r="F61" s="334"/>
      <c r="G61" s="246">
        <f t="shared" si="8"/>
        <v>0</v>
      </c>
      <c r="H61" s="247">
        <v>6.9999999999999994E-5</v>
      </c>
      <c r="I61" s="248">
        <f t="shared" si="9"/>
        <v>1.1613E-2</v>
      </c>
      <c r="J61" s="247">
        <v>0</v>
      </c>
      <c r="K61" s="248">
        <f t="shared" si="10"/>
        <v>0</v>
      </c>
      <c r="O61" s="240">
        <v>2</v>
      </c>
      <c r="AA61" s="213">
        <v>1</v>
      </c>
      <c r="AB61" s="213">
        <v>7</v>
      </c>
      <c r="AC61" s="213">
        <v>7</v>
      </c>
      <c r="AZ61" s="213">
        <v>2</v>
      </c>
      <c r="BA61" s="213">
        <f t="shared" si="11"/>
        <v>0</v>
      </c>
      <c r="BB61" s="213">
        <f t="shared" si="12"/>
        <v>0</v>
      </c>
      <c r="BC61" s="213">
        <f t="shared" si="13"/>
        <v>0</v>
      </c>
      <c r="BD61" s="213">
        <f t="shared" si="14"/>
        <v>0</v>
      </c>
      <c r="BE61" s="213">
        <f t="shared" si="15"/>
        <v>0</v>
      </c>
      <c r="CA61" s="240">
        <v>1</v>
      </c>
      <c r="CB61" s="240">
        <v>7</v>
      </c>
    </row>
    <row r="62" spans="1:80" x14ac:dyDescent="0.2">
      <c r="A62" s="241">
        <v>27</v>
      </c>
      <c r="B62" s="242" t="s">
        <v>190</v>
      </c>
      <c r="C62" s="243" t="s">
        <v>191</v>
      </c>
      <c r="D62" s="244" t="s">
        <v>150</v>
      </c>
      <c r="E62" s="245">
        <v>132.9</v>
      </c>
      <c r="F62" s="334"/>
      <c r="G62" s="246">
        <f t="shared" si="8"/>
        <v>0</v>
      </c>
      <c r="H62" s="247">
        <v>8.0000000000000007E-5</v>
      </c>
      <c r="I62" s="248">
        <f t="shared" si="9"/>
        <v>1.0632000000000001E-2</v>
      </c>
      <c r="J62" s="247">
        <v>0</v>
      </c>
      <c r="K62" s="248">
        <f t="shared" si="10"/>
        <v>0</v>
      </c>
      <c r="O62" s="240">
        <v>2</v>
      </c>
      <c r="AA62" s="213">
        <v>1</v>
      </c>
      <c r="AB62" s="213">
        <v>7</v>
      </c>
      <c r="AC62" s="213">
        <v>7</v>
      </c>
      <c r="AZ62" s="213">
        <v>2</v>
      </c>
      <c r="BA62" s="213">
        <f t="shared" si="11"/>
        <v>0</v>
      </c>
      <c r="BB62" s="213">
        <f t="shared" si="12"/>
        <v>0</v>
      </c>
      <c r="BC62" s="213">
        <f t="shared" si="13"/>
        <v>0</v>
      </c>
      <c r="BD62" s="213">
        <f t="shared" si="14"/>
        <v>0</v>
      </c>
      <c r="BE62" s="213">
        <f t="shared" si="15"/>
        <v>0</v>
      </c>
      <c r="CA62" s="240">
        <v>1</v>
      </c>
      <c r="CB62" s="240">
        <v>7</v>
      </c>
    </row>
    <row r="63" spans="1:80" x14ac:dyDescent="0.2">
      <c r="A63" s="241">
        <v>28</v>
      </c>
      <c r="B63" s="242" t="s">
        <v>192</v>
      </c>
      <c r="C63" s="243" t="s">
        <v>193</v>
      </c>
      <c r="D63" s="244" t="s">
        <v>150</v>
      </c>
      <c r="E63" s="245">
        <v>165.9</v>
      </c>
      <c r="F63" s="334"/>
      <c r="G63" s="246">
        <f t="shared" si="8"/>
        <v>0</v>
      </c>
      <c r="H63" s="247">
        <v>1.2999999999999999E-4</v>
      </c>
      <c r="I63" s="248">
        <f t="shared" si="9"/>
        <v>2.1566999999999999E-2</v>
      </c>
      <c r="J63" s="247">
        <v>0</v>
      </c>
      <c r="K63" s="248">
        <f t="shared" si="10"/>
        <v>0</v>
      </c>
      <c r="O63" s="240">
        <v>2</v>
      </c>
      <c r="AA63" s="213">
        <v>1</v>
      </c>
      <c r="AB63" s="213">
        <v>7</v>
      </c>
      <c r="AC63" s="213">
        <v>7</v>
      </c>
      <c r="AZ63" s="213">
        <v>2</v>
      </c>
      <c r="BA63" s="213">
        <f t="shared" si="11"/>
        <v>0</v>
      </c>
      <c r="BB63" s="213">
        <f t="shared" si="12"/>
        <v>0</v>
      </c>
      <c r="BC63" s="213">
        <f t="shared" si="13"/>
        <v>0</v>
      </c>
      <c r="BD63" s="213">
        <f t="shared" si="14"/>
        <v>0</v>
      </c>
      <c r="BE63" s="213">
        <f t="shared" si="15"/>
        <v>0</v>
      </c>
      <c r="CA63" s="240">
        <v>1</v>
      </c>
      <c r="CB63" s="240">
        <v>7</v>
      </c>
    </row>
    <row r="64" spans="1:80" x14ac:dyDescent="0.2">
      <c r="A64" s="241">
        <v>29</v>
      </c>
      <c r="B64" s="242" t="s">
        <v>194</v>
      </c>
      <c r="C64" s="243" t="s">
        <v>195</v>
      </c>
      <c r="D64" s="244" t="s">
        <v>120</v>
      </c>
      <c r="E64" s="245">
        <v>12</v>
      </c>
      <c r="F64" s="334"/>
      <c r="G64" s="246">
        <f t="shared" si="8"/>
        <v>0</v>
      </c>
      <c r="H64" s="247">
        <v>0</v>
      </c>
      <c r="I64" s="248">
        <f t="shared" si="9"/>
        <v>0</v>
      </c>
      <c r="J64" s="247">
        <v>0</v>
      </c>
      <c r="K64" s="248">
        <f t="shared" si="10"/>
        <v>0</v>
      </c>
      <c r="O64" s="240">
        <v>2</v>
      </c>
      <c r="AA64" s="213">
        <v>1</v>
      </c>
      <c r="AB64" s="213">
        <v>7</v>
      </c>
      <c r="AC64" s="213">
        <v>7</v>
      </c>
      <c r="AZ64" s="213">
        <v>2</v>
      </c>
      <c r="BA64" s="213">
        <f t="shared" si="11"/>
        <v>0</v>
      </c>
      <c r="BB64" s="213">
        <f t="shared" si="12"/>
        <v>0</v>
      </c>
      <c r="BC64" s="213">
        <f t="shared" si="13"/>
        <v>0</v>
      </c>
      <c r="BD64" s="213">
        <f t="shared" si="14"/>
        <v>0</v>
      </c>
      <c r="BE64" s="213">
        <f t="shared" si="15"/>
        <v>0</v>
      </c>
      <c r="CA64" s="240">
        <v>1</v>
      </c>
      <c r="CB64" s="240">
        <v>7</v>
      </c>
    </row>
    <row r="65" spans="1:80" x14ac:dyDescent="0.2">
      <c r="A65" s="241">
        <v>30</v>
      </c>
      <c r="B65" s="242" t="s">
        <v>196</v>
      </c>
      <c r="C65" s="243" t="s">
        <v>197</v>
      </c>
      <c r="D65" s="244" t="s">
        <v>120</v>
      </c>
      <c r="E65" s="245">
        <v>36</v>
      </c>
      <c r="F65" s="334"/>
      <c r="G65" s="246">
        <f t="shared" si="8"/>
        <v>0</v>
      </c>
      <c r="H65" s="247">
        <v>2.0000000000000001E-4</v>
      </c>
      <c r="I65" s="248">
        <f t="shared" si="9"/>
        <v>7.2000000000000007E-3</v>
      </c>
      <c r="J65" s="247">
        <v>0</v>
      </c>
      <c r="K65" s="248">
        <f t="shared" si="10"/>
        <v>0</v>
      </c>
      <c r="O65" s="240">
        <v>2</v>
      </c>
      <c r="AA65" s="213">
        <v>1</v>
      </c>
      <c r="AB65" s="213">
        <v>7</v>
      </c>
      <c r="AC65" s="213">
        <v>7</v>
      </c>
      <c r="AZ65" s="213">
        <v>2</v>
      </c>
      <c r="BA65" s="213">
        <f t="shared" si="11"/>
        <v>0</v>
      </c>
      <c r="BB65" s="213">
        <f t="shared" si="12"/>
        <v>0</v>
      </c>
      <c r="BC65" s="213">
        <f t="shared" si="13"/>
        <v>0</v>
      </c>
      <c r="BD65" s="213">
        <f t="shared" si="14"/>
        <v>0</v>
      </c>
      <c r="BE65" s="213">
        <f t="shared" si="15"/>
        <v>0</v>
      </c>
      <c r="CA65" s="240">
        <v>1</v>
      </c>
      <c r="CB65" s="240">
        <v>7</v>
      </c>
    </row>
    <row r="66" spans="1:80" x14ac:dyDescent="0.2">
      <c r="A66" s="241">
        <v>31</v>
      </c>
      <c r="B66" s="242" t="s">
        <v>198</v>
      </c>
      <c r="C66" s="243" t="s">
        <v>199</v>
      </c>
      <c r="D66" s="244" t="s">
        <v>120</v>
      </c>
      <c r="E66" s="245">
        <v>1</v>
      </c>
      <c r="F66" s="334"/>
      <c r="G66" s="246">
        <f t="shared" si="8"/>
        <v>0</v>
      </c>
      <c r="H66" s="247">
        <v>3.4000000000000002E-4</v>
      </c>
      <c r="I66" s="248">
        <f t="shared" si="9"/>
        <v>3.4000000000000002E-4</v>
      </c>
      <c r="J66" s="247">
        <v>0</v>
      </c>
      <c r="K66" s="248">
        <f t="shared" si="10"/>
        <v>0</v>
      </c>
      <c r="O66" s="240">
        <v>2</v>
      </c>
      <c r="AA66" s="213">
        <v>1</v>
      </c>
      <c r="AB66" s="213">
        <v>7</v>
      </c>
      <c r="AC66" s="213">
        <v>7</v>
      </c>
      <c r="AZ66" s="213">
        <v>2</v>
      </c>
      <c r="BA66" s="213">
        <f t="shared" si="11"/>
        <v>0</v>
      </c>
      <c r="BB66" s="213">
        <f t="shared" si="12"/>
        <v>0</v>
      </c>
      <c r="BC66" s="213">
        <f t="shared" si="13"/>
        <v>0</v>
      </c>
      <c r="BD66" s="213">
        <f t="shared" si="14"/>
        <v>0</v>
      </c>
      <c r="BE66" s="213">
        <f t="shared" si="15"/>
        <v>0</v>
      </c>
      <c r="CA66" s="240">
        <v>1</v>
      </c>
      <c r="CB66" s="240">
        <v>7</v>
      </c>
    </row>
    <row r="67" spans="1:80" x14ac:dyDescent="0.2">
      <c r="A67" s="241">
        <v>32</v>
      </c>
      <c r="B67" s="242" t="s">
        <v>200</v>
      </c>
      <c r="C67" s="243" t="s">
        <v>201</v>
      </c>
      <c r="D67" s="244" t="s">
        <v>120</v>
      </c>
      <c r="E67" s="245">
        <v>12</v>
      </c>
      <c r="F67" s="334"/>
      <c r="G67" s="246">
        <f t="shared" si="8"/>
        <v>0</v>
      </c>
      <c r="H67" s="247">
        <v>5.1999999999999995E-4</v>
      </c>
      <c r="I67" s="248">
        <f t="shared" si="9"/>
        <v>6.239999999999999E-3</v>
      </c>
      <c r="J67" s="247">
        <v>0</v>
      </c>
      <c r="K67" s="248">
        <f t="shared" si="10"/>
        <v>0</v>
      </c>
      <c r="O67" s="240">
        <v>2</v>
      </c>
      <c r="AA67" s="213">
        <v>1</v>
      </c>
      <c r="AB67" s="213">
        <v>7</v>
      </c>
      <c r="AC67" s="213">
        <v>7</v>
      </c>
      <c r="AZ67" s="213">
        <v>2</v>
      </c>
      <c r="BA67" s="213">
        <f t="shared" si="11"/>
        <v>0</v>
      </c>
      <c r="BB67" s="213">
        <f t="shared" si="12"/>
        <v>0</v>
      </c>
      <c r="BC67" s="213">
        <f t="shared" si="13"/>
        <v>0</v>
      </c>
      <c r="BD67" s="213">
        <f t="shared" si="14"/>
        <v>0</v>
      </c>
      <c r="BE67" s="213">
        <f t="shared" si="15"/>
        <v>0</v>
      </c>
      <c r="CA67" s="240">
        <v>1</v>
      </c>
      <c r="CB67" s="240">
        <v>7</v>
      </c>
    </row>
    <row r="68" spans="1:80" x14ac:dyDescent="0.2">
      <c r="A68" s="241">
        <v>33</v>
      </c>
      <c r="B68" s="242" t="s">
        <v>202</v>
      </c>
      <c r="C68" s="243" t="s">
        <v>203</v>
      </c>
      <c r="D68" s="244" t="s">
        <v>120</v>
      </c>
      <c r="E68" s="245">
        <v>20</v>
      </c>
      <c r="F68" s="334"/>
      <c r="G68" s="246">
        <f t="shared" si="8"/>
        <v>0</v>
      </c>
      <c r="H68" s="247">
        <v>7.3999999999999999E-4</v>
      </c>
      <c r="I68" s="248">
        <f t="shared" si="9"/>
        <v>1.4800000000000001E-2</v>
      </c>
      <c r="J68" s="247">
        <v>0</v>
      </c>
      <c r="K68" s="248">
        <f t="shared" si="10"/>
        <v>0</v>
      </c>
      <c r="O68" s="240">
        <v>2</v>
      </c>
      <c r="AA68" s="213">
        <v>1</v>
      </c>
      <c r="AB68" s="213">
        <v>7</v>
      </c>
      <c r="AC68" s="213">
        <v>7</v>
      </c>
      <c r="AZ68" s="213">
        <v>2</v>
      </c>
      <c r="BA68" s="213">
        <f t="shared" si="11"/>
        <v>0</v>
      </c>
      <c r="BB68" s="213">
        <f t="shared" si="12"/>
        <v>0</v>
      </c>
      <c r="BC68" s="213">
        <f t="shared" si="13"/>
        <v>0</v>
      </c>
      <c r="BD68" s="213">
        <f t="shared" si="14"/>
        <v>0</v>
      </c>
      <c r="BE68" s="213">
        <f t="shared" si="15"/>
        <v>0</v>
      </c>
      <c r="CA68" s="240">
        <v>1</v>
      </c>
      <c r="CB68" s="240">
        <v>7</v>
      </c>
    </row>
    <row r="69" spans="1:80" x14ac:dyDescent="0.2">
      <c r="A69" s="241">
        <v>34</v>
      </c>
      <c r="B69" s="242" t="s">
        <v>204</v>
      </c>
      <c r="C69" s="243" t="s">
        <v>205</v>
      </c>
      <c r="D69" s="244" t="s">
        <v>150</v>
      </c>
      <c r="E69" s="245">
        <v>896.4</v>
      </c>
      <c r="F69" s="334"/>
      <c r="G69" s="246">
        <f t="shared" si="8"/>
        <v>0</v>
      </c>
      <c r="H69" s="247">
        <v>0</v>
      </c>
      <c r="I69" s="248">
        <f t="shared" si="9"/>
        <v>0</v>
      </c>
      <c r="J69" s="247">
        <v>0</v>
      </c>
      <c r="K69" s="248">
        <f t="shared" si="10"/>
        <v>0</v>
      </c>
      <c r="O69" s="240">
        <v>2</v>
      </c>
      <c r="AA69" s="213">
        <v>1</v>
      </c>
      <c r="AB69" s="213">
        <v>7</v>
      </c>
      <c r="AC69" s="213">
        <v>7</v>
      </c>
      <c r="AZ69" s="213">
        <v>2</v>
      </c>
      <c r="BA69" s="213">
        <f t="shared" si="11"/>
        <v>0</v>
      </c>
      <c r="BB69" s="213">
        <f t="shared" si="12"/>
        <v>0</v>
      </c>
      <c r="BC69" s="213">
        <f t="shared" si="13"/>
        <v>0</v>
      </c>
      <c r="BD69" s="213">
        <f t="shared" si="14"/>
        <v>0</v>
      </c>
      <c r="BE69" s="213">
        <f t="shared" si="15"/>
        <v>0</v>
      </c>
      <c r="CA69" s="240">
        <v>1</v>
      </c>
      <c r="CB69" s="240">
        <v>7</v>
      </c>
    </row>
    <row r="70" spans="1:80" x14ac:dyDescent="0.2">
      <c r="A70" s="249"/>
      <c r="B70" s="252"/>
      <c r="C70" s="308" t="s">
        <v>151</v>
      </c>
      <c r="D70" s="309"/>
      <c r="E70" s="253">
        <v>132.9</v>
      </c>
      <c r="F70" s="337"/>
      <c r="G70" s="254"/>
      <c r="H70" s="255"/>
      <c r="I70" s="250"/>
      <c r="J70" s="256"/>
      <c r="K70" s="250"/>
      <c r="M70" s="251" t="s">
        <v>151</v>
      </c>
      <c r="O70" s="240"/>
    </row>
    <row r="71" spans="1:80" x14ac:dyDescent="0.2">
      <c r="A71" s="249"/>
      <c r="B71" s="252"/>
      <c r="C71" s="308" t="s">
        <v>152</v>
      </c>
      <c r="D71" s="309"/>
      <c r="E71" s="253">
        <v>165.9</v>
      </c>
      <c r="F71" s="337"/>
      <c r="G71" s="254"/>
      <c r="H71" s="255"/>
      <c r="I71" s="250"/>
      <c r="J71" s="256"/>
      <c r="K71" s="250"/>
      <c r="M71" s="251" t="s">
        <v>152</v>
      </c>
      <c r="O71" s="240"/>
    </row>
    <row r="72" spans="1:80" x14ac:dyDescent="0.2">
      <c r="A72" s="249"/>
      <c r="B72" s="252"/>
      <c r="C72" s="308" t="s">
        <v>155</v>
      </c>
      <c r="D72" s="309"/>
      <c r="E72" s="253">
        <v>265.8</v>
      </c>
      <c r="F72" s="337"/>
      <c r="G72" s="254"/>
      <c r="H72" s="255"/>
      <c r="I72" s="250"/>
      <c r="J72" s="256"/>
      <c r="K72" s="250"/>
      <c r="M72" s="251" t="s">
        <v>155</v>
      </c>
      <c r="O72" s="240"/>
    </row>
    <row r="73" spans="1:80" x14ac:dyDescent="0.2">
      <c r="A73" s="249"/>
      <c r="B73" s="252"/>
      <c r="C73" s="308" t="s">
        <v>156</v>
      </c>
      <c r="D73" s="309"/>
      <c r="E73" s="253">
        <v>331.8</v>
      </c>
      <c r="F73" s="337"/>
      <c r="G73" s="254"/>
      <c r="H73" s="255"/>
      <c r="I73" s="250"/>
      <c r="J73" s="256"/>
      <c r="K73" s="250"/>
      <c r="M73" s="251" t="s">
        <v>156</v>
      </c>
      <c r="O73" s="240"/>
    </row>
    <row r="74" spans="1:80" x14ac:dyDescent="0.2">
      <c r="A74" s="241">
        <v>35</v>
      </c>
      <c r="B74" s="242" t="s">
        <v>206</v>
      </c>
      <c r="C74" s="243" t="s">
        <v>207</v>
      </c>
      <c r="D74" s="244" t="s">
        <v>150</v>
      </c>
      <c r="E74" s="245">
        <v>896.4</v>
      </c>
      <c r="F74" s="334"/>
      <c r="G74" s="246">
        <f>E74*F74</f>
        <v>0</v>
      </c>
      <c r="H74" s="247">
        <v>1.0000000000000001E-5</v>
      </c>
      <c r="I74" s="248">
        <f>E74*H74</f>
        <v>8.9639999999999997E-3</v>
      </c>
      <c r="J74" s="247">
        <v>0</v>
      </c>
      <c r="K74" s="248">
        <f>E74*J74</f>
        <v>0</v>
      </c>
      <c r="O74" s="240">
        <v>2</v>
      </c>
      <c r="AA74" s="213">
        <v>1</v>
      </c>
      <c r="AB74" s="213">
        <v>7</v>
      </c>
      <c r="AC74" s="213">
        <v>7</v>
      </c>
      <c r="AZ74" s="213">
        <v>2</v>
      </c>
      <c r="BA74" s="213">
        <f>IF(AZ74=1,G74,0)</f>
        <v>0</v>
      </c>
      <c r="BB74" s="213">
        <f>IF(AZ74=2,G74,0)</f>
        <v>0</v>
      </c>
      <c r="BC74" s="213">
        <f>IF(AZ74=3,G74,0)</f>
        <v>0</v>
      </c>
      <c r="BD74" s="213">
        <f>IF(AZ74=4,G74,0)</f>
        <v>0</v>
      </c>
      <c r="BE74" s="213">
        <f>IF(AZ74=5,G74,0)</f>
        <v>0</v>
      </c>
      <c r="CA74" s="240">
        <v>1</v>
      </c>
      <c r="CB74" s="240">
        <v>7</v>
      </c>
    </row>
    <row r="75" spans="1:80" x14ac:dyDescent="0.2">
      <c r="A75" s="249"/>
      <c r="B75" s="252"/>
      <c r="C75" s="308" t="s">
        <v>151</v>
      </c>
      <c r="D75" s="309"/>
      <c r="E75" s="253">
        <v>132.9</v>
      </c>
      <c r="F75" s="337"/>
      <c r="G75" s="254"/>
      <c r="H75" s="255"/>
      <c r="I75" s="250"/>
      <c r="J75" s="256"/>
      <c r="K75" s="250"/>
      <c r="M75" s="251" t="s">
        <v>151</v>
      </c>
      <c r="O75" s="240"/>
    </row>
    <row r="76" spans="1:80" x14ac:dyDescent="0.2">
      <c r="A76" s="249"/>
      <c r="B76" s="252"/>
      <c r="C76" s="308" t="s">
        <v>152</v>
      </c>
      <c r="D76" s="309"/>
      <c r="E76" s="253">
        <v>165.9</v>
      </c>
      <c r="F76" s="337"/>
      <c r="G76" s="254"/>
      <c r="H76" s="255"/>
      <c r="I76" s="250"/>
      <c r="J76" s="256"/>
      <c r="K76" s="250"/>
      <c r="M76" s="251" t="s">
        <v>152</v>
      </c>
      <c r="O76" s="240"/>
    </row>
    <row r="77" spans="1:80" x14ac:dyDescent="0.2">
      <c r="A77" s="249"/>
      <c r="B77" s="252"/>
      <c r="C77" s="308" t="s">
        <v>155</v>
      </c>
      <c r="D77" s="309"/>
      <c r="E77" s="253">
        <v>265.8</v>
      </c>
      <c r="F77" s="337"/>
      <c r="G77" s="254"/>
      <c r="H77" s="255"/>
      <c r="I77" s="250"/>
      <c r="J77" s="256"/>
      <c r="K77" s="250"/>
      <c r="M77" s="251" t="s">
        <v>155</v>
      </c>
      <c r="O77" s="240"/>
    </row>
    <row r="78" spans="1:80" x14ac:dyDescent="0.2">
      <c r="A78" s="249"/>
      <c r="B78" s="252"/>
      <c r="C78" s="308" t="s">
        <v>156</v>
      </c>
      <c r="D78" s="309"/>
      <c r="E78" s="253">
        <v>331.8</v>
      </c>
      <c r="F78" s="337"/>
      <c r="G78" s="254"/>
      <c r="H78" s="255"/>
      <c r="I78" s="250"/>
      <c r="J78" s="256"/>
      <c r="K78" s="250"/>
      <c r="M78" s="251" t="s">
        <v>156</v>
      </c>
      <c r="O78" s="240"/>
    </row>
    <row r="79" spans="1:80" x14ac:dyDescent="0.2">
      <c r="A79" s="241">
        <v>36</v>
      </c>
      <c r="B79" s="242" t="s">
        <v>208</v>
      </c>
      <c r="C79" s="243" t="s">
        <v>209</v>
      </c>
      <c r="D79" s="244" t="s">
        <v>144</v>
      </c>
      <c r="E79" s="245">
        <v>3.6059999999999999</v>
      </c>
      <c r="F79" s="334"/>
      <c r="G79" s="246">
        <f>E79*F79</f>
        <v>0</v>
      </c>
      <c r="H79" s="247">
        <v>0</v>
      </c>
      <c r="I79" s="248">
        <f>E79*H79</f>
        <v>0</v>
      </c>
      <c r="J79" s="247">
        <v>0</v>
      </c>
      <c r="K79" s="248">
        <f>E79*J79</f>
        <v>0</v>
      </c>
      <c r="O79" s="240">
        <v>2</v>
      </c>
      <c r="AA79" s="213">
        <v>1</v>
      </c>
      <c r="AB79" s="213">
        <v>7</v>
      </c>
      <c r="AC79" s="213">
        <v>7</v>
      </c>
      <c r="AZ79" s="213">
        <v>2</v>
      </c>
      <c r="BA79" s="213">
        <f>IF(AZ79=1,G79,0)</f>
        <v>0</v>
      </c>
      <c r="BB79" s="213">
        <f>IF(AZ79=2,G79,0)</f>
        <v>0</v>
      </c>
      <c r="BC79" s="213">
        <f>IF(AZ79=3,G79,0)</f>
        <v>0</v>
      </c>
      <c r="BD79" s="213">
        <f>IF(AZ79=4,G79,0)</f>
        <v>0</v>
      </c>
      <c r="BE79" s="213">
        <f>IF(AZ79=5,G79,0)</f>
        <v>0</v>
      </c>
      <c r="CA79" s="240">
        <v>1</v>
      </c>
      <c r="CB79" s="240">
        <v>7</v>
      </c>
    </row>
    <row r="80" spans="1:80" x14ac:dyDescent="0.2">
      <c r="A80" s="249"/>
      <c r="B80" s="252"/>
      <c r="C80" s="308" t="s">
        <v>210</v>
      </c>
      <c r="D80" s="309"/>
      <c r="E80" s="253">
        <v>3.6059999999999999</v>
      </c>
      <c r="F80" s="337"/>
      <c r="G80" s="254"/>
      <c r="H80" s="255"/>
      <c r="I80" s="250"/>
      <c r="J80" s="256"/>
      <c r="K80" s="250"/>
      <c r="M80" s="251" t="s">
        <v>210</v>
      </c>
      <c r="O80" s="240"/>
    </row>
    <row r="81" spans="1:80" x14ac:dyDescent="0.2">
      <c r="A81" s="241">
        <v>37</v>
      </c>
      <c r="B81" s="242" t="s">
        <v>211</v>
      </c>
      <c r="C81" s="243" t="s">
        <v>212</v>
      </c>
      <c r="D81" s="244" t="s">
        <v>120</v>
      </c>
      <c r="E81" s="245">
        <v>25</v>
      </c>
      <c r="F81" s="334"/>
      <c r="G81" s="246">
        <f>E81*F81</f>
        <v>0</v>
      </c>
      <c r="H81" s="247">
        <v>0</v>
      </c>
      <c r="I81" s="248">
        <f>E81*H81</f>
        <v>0</v>
      </c>
      <c r="J81" s="247"/>
      <c r="K81" s="248">
        <f>E81*J81</f>
        <v>0</v>
      </c>
      <c r="O81" s="240">
        <v>2</v>
      </c>
      <c r="AA81" s="213">
        <v>12</v>
      </c>
      <c r="AB81" s="213">
        <v>0</v>
      </c>
      <c r="AC81" s="213">
        <v>68</v>
      </c>
      <c r="AZ81" s="213">
        <v>2</v>
      </c>
      <c r="BA81" s="213">
        <f>IF(AZ81=1,G81,0)</f>
        <v>0</v>
      </c>
      <c r="BB81" s="213">
        <f>IF(AZ81=2,G81,0)</f>
        <v>0</v>
      </c>
      <c r="BC81" s="213">
        <f>IF(AZ81=3,G81,0)</f>
        <v>0</v>
      </c>
      <c r="BD81" s="213">
        <f>IF(AZ81=4,G81,0)</f>
        <v>0</v>
      </c>
      <c r="BE81" s="213">
        <f>IF(AZ81=5,G81,0)</f>
        <v>0</v>
      </c>
      <c r="CA81" s="240">
        <v>12</v>
      </c>
      <c r="CB81" s="240">
        <v>0</v>
      </c>
    </row>
    <row r="82" spans="1:80" x14ac:dyDescent="0.2">
      <c r="A82" s="249"/>
      <c r="B82" s="252"/>
      <c r="C82" s="308" t="s">
        <v>213</v>
      </c>
      <c r="D82" s="309"/>
      <c r="E82" s="253">
        <v>0</v>
      </c>
      <c r="F82" s="337"/>
      <c r="G82" s="254"/>
      <c r="H82" s="255"/>
      <c r="I82" s="250"/>
      <c r="J82" s="256"/>
      <c r="K82" s="250"/>
      <c r="M82" s="251" t="s">
        <v>213</v>
      </c>
      <c r="O82" s="240"/>
    </row>
    <row r="83" spans="1:80" x14ac:dyDescent="0.2">
      <c r="A83" s="249"/>
      <c r="B83" s="252"/>
      <c r="C83" s="308" t="s">
        <v>214</v>
      </c>
      <c r="D83" s="309"/>
      <c r="E83" s="253">
        <v>25</v>
      </c>
      <c r="F83" s="337"/>
      <c r="G83" s="254"/>
      <c r="H83" s="255"/>
      <c r="I83" s="250"/>
      <c r="J83" s="256"/>
      <c r="K83" s="250"/>
      <c r="M83" s="251" t="s">
        <v>214</v>
      </c>
      <c r="O83" s="240"/>
    </row>
    <row r="84" spans="1:80" x14ac:dyDescent="0.2">
      <c r="A84" s="241">
        <v>38</v>
      </c>
      <c r="B84" s="242" t="s">
        <v>215</v>
      </c>
      <c r="C84" s="243" t="s">
        <v>216</v>
      </c>
      <c r="D84" s="244" t="s">
        <v>150</v>
      </c>
      <c r="E84" s="245">
        <v>896.4</v>
      </c>
      <c r="F84" s="334"/>
      <c r="G84" s="246">
        <f>E84*F84</f>
        <v>0</v>
      </c>
      <c r="H84" s="247">
        <v>0</v>
      </c>
      <c r="I84" s="248">
        <f>E84*H84</f>
        <v>0</v>
      </c>
      <c r="J84" s="247"/>
      <c r="K84" s="248">
        <f>E84*J84</f>
        <v>0</v>
      </c>
      <c r="O84" s="240">
        <v>2</v>
      </c>
      <c r="AA84" s="213">
        <v>12</v>
      </c>
      <c r="AB84" s="213">
        <v>0</v>
      </c>
      <c r="AC84" s="213">
        <v>74</v>
      </c>
      <c r="AZ84" s="213">
        <v>2</v>
      </c>
      <c r="BA84" s="213">
        <f>IF(AZ84=1,G84,0)</f>
        <v>0</v>
      </c>
      <c r="BB84" s="213">
        <f>IF(AZ84=2,G84,0)</f>
        <v>0</v>
      </c>
      <c r="BC84" s="213">
        <f>IF(AZ84=3,G84,0)</f>
        <v>0</v>
      </c>
      <c r="BD84" s="213">
        <f>IF(AZ84=4,G84,0)</f>
        <v>0</v>
      </c>
      <c r="BE84" s="213">
        <f>IF(AZ84=5,G84,0)</f>
        <v>0</v>
      </c>
      <c r="CA84" s="240">
        <v>12</v>
      </c>
      <c r="CB84" s="240">
        <v>0</v>
      </c>
    </row>
    <row r="85" spans="1:80" x14ac:dyDescent="0.2">
      <c r="A85" s="249"/>
      <c r="B85" s="252"/>
      <c r="C85" s="308" t="s">
        <v>151</v>
      </c>
      <c r="D85" s="309"/>
      <c r="E85" s="253">
        <v>132.9</v>
      </c>
      <c r="F85" s="337"/>
      <c r="G85" s="254"/>
      <c r="H85" s="255"/>
      <c r="I85" s="250"/>
      <c r="J85" s="256"/>
      <c r="K85" s="250"/>
      <c r="M85" s="251" t="s">
        <v>151</v>
      </c>
      <c r="O85" s="240"/>
    </row>
    <row r="86" spans="1:80" x14ac:dyDescent="0.2">
      <c r="A86" s="249"/>
      <c r="B86" s="252"/>
      <c r="C86" s="308" t="s">
        <v>152</v>
      </c>
      <c r="D86" s="309"/>
      <c r="E86" s="253">
        <v>165.9</v>
      </c>
      <c r="F86" s="337"/>
      <c r="G86" s="254"/>
      <c r="H86" s="255"/>
      <c r="I86" s="250"/>
      <c r="J86" s="256"/>
      <c r="K86" s="250"/>
      <c r="M86" s="251" t="s">
        <v>152</v>
      </c>
      <c r="O86" s="240"/>
    </row>
    <row r="87" spans="1:80" x14ac:dyDescent="0.2">
      <c r="A87" s="249"/>
      <c r="B87" s="252"/>
      <c r="C87" s="308" t="s">
        <v>155</v>
      </c>
      <c r="D87" s="309"/>
      <c r="E87" s="253">
        <v>265.8</v>
      </c>
      <c r="F87" s="337"/>
      <c r="G87" s="254"/>
      <c r="H87" s="255"/>
      <c r="I87" s="250"/>
      <c r="J87" s="256"/>
      <c r="K87" s="250"/>
      <c r="M87" s="251" t="s">
        <v>155</v>
      </c>
      <c r="O87" s="240"/>
    </row>
    <row r="88" spans="1:80" x14ac:dyDescent="0.2">
      <c r="A88" s="249"/>
      <c r="B88" s="252"/>
      <c r="C88" s="308" t="s">
        <v>156</v>
      </c>
      <c r="D88" s="309"/>
      <c r="E88" s="253">
        <v>331.8</v>
      </c>
      <c r="F88" s="337"/>
      <c r="G88" s="254"/>
      <c r="H88" s="255"/>
      <c r="I88" s="250"/>
      <c r="J88" s="256"/>
      <c r="K88" s="250"/>
      <c r="M88" s="251" t="s">
        <v>156</v>
      </c>
      <c r="O88" s="240"/>
    </row>
    <row r="89" spans="1:80" x14ac:dyDescent="0.2">
      <c r="A89" s="241">
        <v>39</v>
      </c>
      <c r="B89" s="242" t="s">
        <v>217</v>
      </c>
      <c r="C89" s="243" t="s">
        <v>218</v>
      </c>
      <c r="D89" s="244" t="s">
        <v>150</v>
      </c>
      <c r="E89" s="245">
        <v>896.4</v>
      </c>
      <c r="F89" s="334"/>
      <c r="G89" s="246">
        <f>E89*F89</f>
        <v>0</v>
      </c>
      <c r="H89" s="247">
        <v>0</v>
      </c>
      <c r="I89" s="248">
        <f>E89*H89</f>
        <v>0</v>
      </c>
      <c r="J89" s="247"/>
      <c r="K89" s="248">
        <f>E89*J89</f>
        <v>0</v>
      </c>
      <c r="O89" s="240">
        <v>2</v>
      </c>
      <c r="AA89" s="213">
        <v>12</v>
      </c>
      <c r="AB89" s="213">
        <v>0</v>
      </c>
      <c r="AC89" s="213">
        <v>75</v>
      </c>
      <c r="AZ89" s="213">
        <v>2</v>
      </c>
      <c r="BA89" s="213">
        <f>IF(AZ89=1,G89,0)</f>
        <v>0</v>
      </c>
      <c r="BB89" s="213">
        <f>IF(AZ89=2,G89,0)</f>
        <v>0</v>
      </c>
      <c r="BC89" s="213">
        <f>IF(AZ89=3,G89,0)</f>
        <v>0</v>
      </c>
      <c r="BD89" s="213">
        <f>IF(AZ89=4,G89,0)</f>
        <v>0</v>
      </c>
      <c r="BE89" s="213">
        <f>IF(AZ89=5,G89,0)</f>
        <v>0</v>
      </c>
      <c r="CA89" s="240">
        <v>12</v>
      </c>
      <c r="CB89" s="240">
        <v>0</v>
      </c>
    </row>
    <row r="90" spans="1:80" x14ac:dyDescent="0.2">
      <c r="A90" s="249"/>
      <c r="B90" s="252"/>
      <c r="C90" s="308" t="s">
        <v>151</v>
      </c>
      <c r="D90" s="309"/>
      <c r="E90" s="253">
        <v>132.9</v>
      </c>
      <c r="F90" s="337"/>
      <c r="G90" s="254"/>
      <c r="H90" s="255"/>
      <c r="I90" s="250"/>
      <c r="J90" s="256"/>
      <c r="K90" s="250"/>
      <c r="M90" s="251" t="s">
        <v>151</v>
      </c>
      <c r="O90" s="240"/>
    </row>
    <row r="91" spans="1:80" x14ac:dyDescent="0.2">
      <c r="A91" s="249"/>
      <c r="B91" s="252"/>
      <c r="C91" s="308" t="s">
        <v>152</v>
      </c>
      <c r="D91" s="309"/>
      <c r="E91" s="253">
        <v>165.9</v>
      </c>
      <c r="F91" s="337"/>
      <c r="G91" s="254"/>
      <c r="H91" s="255"/>
      <c r="I91" s="250"/>
      <c r="J91" s="256"/>
      <c r="K91" s="250"/>
      <c r="M91" s="251" t="s">
        <v>152</v>
      </c>
      <c r="O91" s="240"/>
    </row>
    <row r="92" spans="1:80" x14ac:dyDescent="0.2">
      <c r="A92" s="249"/>
      <c r="B92" s="252"/>
      <c r="C92" s="308" t="s">
        <v>155</v>
      </c>
      <c r="D92" s="309"/>
      <c r="E92" s="253">
        <v>265.8</v>
      </c>
      <c r="F92" s="337"/>
      <c r="G92" s="254"/>
      <c r="H92" s="255"/>
      <c r="I92" s="250"/>
      <c r="J92" s="256"/>
      <c r="K92" s="250"/>
      <c r="M92" s="251" t="s">
        <v>155</v>
      </c>
      <c r="O92" s="240"/>
    </row>
    <row r="93" spans="1:80" x14ac:dyDescent="0.2">
      <c r="A93" s="249"/>
      <c r="B93" s="252"/>
      <c r="C93" s="308" t="s">
        <v>156</v>
      </c>
      <c r="D93" s="309"/>
      <c r="E93" s="253">
        <v>331.8</v>
      </c>
      <c r="F93" s="337"/>
      <c r="G93" s="254"/>
      <c r="H93" s="255"/>
      <c r="I93" s="250"/>
      <c r="J93" s="256"/>
      <c r="K93" s="250"/>
      <c r="M93" s="251" t="s">
        <v>156</v>
      </c>
      <c r="O93" s="240"/>
    </row>
    <row r="94" spans="1:80" x14ac:dyDescent="0.2">
      <c r="A94" s="241">
        <v>40</v>
      </c>
      <c r="B94" s="242" t="s">
        <v>219</v>
      </c>
      <c r="C94" s="243" t="s">
        <v>220</v>
      </c>
      <c r="D94" s="244" t="s">
        <v>120</v>
      </c>
      <c r="E94" s="245">
        <v>1</v>
      </c>
      <c r="F94" s="334"/>
      <c r="G94" s="246">
        <f>E94*F94</f>
        <v>0</v>
      </c>
      <c r="H94" s="247">
        <v>0</v>
      </c>
      <c r="I94" s="248">
        <f>E94*H94</f>
        <v>0</v>
      </c>
      <c r="J94" s="247"/>
      <c r="K94" s="248">
        <f>E94*J94</f>
        <v>0</v>
      </c>
      <c r="O94" s="240">
        <v>2</v>
      </c>
      <c r="AA94" s="213">
        <v>12</v>
      </c>
      <c r="AB94" s="213">
        <v>0</v>
      </c>
      <c r="AC94" s="213">
        <v>56</v>
      </c>
      <c r="AZ94" s="213">
        <v>2</v>
      </c>
      <c r="BA94" s="213">
        <f>IF(AZ94=1,G94,0)</f>
        <v>0</v>
      </c>
      <c r="BB94" s="213">
        <f>IF(AZ94=2,G94,0)</f>
        <v>0</v>
      </c>
      <c r="BC94" s="213">
        <f>IF(AZ94=3,G94,0)</f>
        <v>0</v>
      </c>
      <c r="BD94" s="213">
        <f>IF(AZ94=4,G94,0)</f>
        <v>0</v>
      </c>
      <c r="BE94" s="213">
        <f>IF(AZ94=5,G94,0)</f>
        <v>0</v>
      </c>
      <c r="CA94" s="240">
        <v>12</v>
      </c>
      <c r="CB94" s="240">
        <v>0</v>
      </c>
    </row>
    <row r="95" spans="1:80" x14ac:dyDescent="0.2">
      <c r="A95" s="241">
        <v>41</v>
      </c>
      <c r="B95" s="242" t="s">
        <v>221</v>
      </c>
      <c r="C95" s="243" t="s">
        <v>222</v>
      </c>
      <c r="D95" s="244" t="s">
        <v>144</v>
      </c>
      <c r="E95" s="245">
        <v>0.86016300000000001</v>
      </c>
      <c r="F95" s="334"/>
      <c r="G95" s="246">
        <f>E95*F95</f>
        <v>0</v>
      </c>
      <c r="H95" s="247">
        <v>0</v>
      </c>
      <c r="I95" s="248">
        <f>E95*H95</f>
        <v>0</v>
      </c>
      <c r="J95" s="247"/>
      <c r="K95" s="248">
        <f>E95*J95</f>
        <v>0</v>
      </c>
      <c r="O95" s="240">
        <v>2</v>
      </c>
      <c r="AA95" s="213">
        <v>7</v>
      </c>
      <c r="AB95" s="213">
        <v>1001</v>
      </c>
      <c r="AC95" s="213">
        <v>5</v>
      </c>
      <c r="AZ95" s="213">
        <v>2</v>
      </c>
      <c r="BA95" s="213">
        <f>IF(AZ95=1,G95,0)</f>
        <v>0</v>
      </c>
      <c r="BB95" s="213">
        <f>IF(AZ95=2,G95,0)</f>
        <v>0</v>
      </c>
      <c r="BC95" s="213">
        <f>IF(AZ95=3,G95,0)</f>
        <v>0</v>
      </c>
      <c r="BD95" s="213">
        <f>IF(AZ95=4,G95,0)</f>
        <v>0</v>
      </c>
      <c r="BE95" s="213">
        <f>IF(AZ95=5,G95,0)</f>
        <v>0</v>
      </c>
      <c r="CA95" s="240">
        <v>7</v>
      </c>
      <c r="CB95" s="240">
        <v>1001</v>
      </c>
    </row>
    <row r="96" spans="1:80" x14ac:dyDescent="0.2">
      <c r="A96" s="241">
        <v>42</v>
      </c>
      <c r="B96" s="242" t="s">
        <v>223</v>
      </c>
      <c r="C96" s="243" t="s">
        <v>224</v>
      </c>
      <c r="D96" s="244" t="s">
        <v>225</v>
      </c>
      <c r="E96" s="245">
        <v>22</v>
      </c>
      <c r="F96" s="334"/>
      <c r="G96" s="246">
        <f>E96*F96</f>
        <v>0</v>
      </c>
      <c r="H96" s="247">
        <v>0</v>
      </c>
      <c r="I96" s="248">
        <f>E96*H96</f>
        <v>0</v>
      </c>
      <c r="J96" s="247"/>
      <c r="K96" s="248">
        <f>E96*J96</f>
        <v>0</v>
      </c>
      <c r="O96" s="240">
        <v>2</v>
      </c>
      <c r="AA96" s="213">
        <v>10</v>
      </c>
      <c r="AB96" s="213">
        <v>0</v>
      </c>
      <c r="AC96" s="213">
        <v>8</v>
      </c>
      <c r="AZ96" s="213">
        <v>5</v>
      </c>
      <c r="BA96" s="213">
        <f>IF(AZ96=1,G96,0)</f>
        <v>0</v>
      </c>
      <c r="BB96" s="213">
        <f>IF(AZ96=2,G96,0)</f>
        <v>0</v>
      </c>
      <c r="BC96" s="213">
        <f>IF(AZ96=3,G96,0)</f>
        <v>0</v>
      </c>
      <c r="BD96" s="213">
        <f>IF(AZ96=4,G96,0)</f>
        <v>0</v>
      </c>
      <c r="BE96" s="213">
        <f>IF(AZ96=5,G96,0)</f>
        <v>0</v>
      </c>
      <c r="CA96" s="240">
        <v>10</v>
      </c>
      <c r="CB96" s="240">
        <v>0</v>
      </c>
    </row>
    <row r="97" spans="1:80" x14ac:dyDescent="0.2">
      <c r="A97" s="249"/>
      <c r="B97" s="252"/>
      <c r="C97" s="308" t="s">
        <v>226</v>
      </c>
      <c r="D97" s="309"/>
      <c r="E97" s="253">
        <v>6</v>
      </c>
      <c r="F97" s="337"/>
      <c r="G97" s="254"/>
      <c r="H97" s="255"/>
      <c r="I97" s="250"/>
      <c r="J97" s="256"/>
      <c r="K97" s="250"/>
      <c r="M97" s="251" t="s">
        <v>226</v>
      </c>
      <c r="O97" s="240"/>
    </row>
    <row r="98" spans="1:80" ht="22.5" x14ac:dyDescent="0.2">
      <c r="A98" s="249"/>
      <c r="B98" s="252"/>
      <c r="C98" s="308" t="s">
        <v>227</v>
      </c>
      <c r="D98" s="309"/>
      <c r="E98" s="253">
        <v>10</v>
      </c>
      <c r="F98" s="337"/>
      <c r="G98" s="254"/>
      <c r="H98" s="255"/>
      <c r="I98" s="250"/>
      <c r="J98" s="256"/>
      <c r="K98" s="250"/>
      <c r="M98" s="251" t="s">
        <v>227</v>
      </c>
      <c r="O98" s="240"/>
    </row>
    <row r="99" spans="1:80" x14ac:dyDescent="0.2">
      <c r="A99" s="249"/>
      <c r="B99" s="252"/>
      <c r="C99" s="308" t="s">
        <v>228</v>
      </c>
      <c r="D99" s="309"/>
      <c r="E99" s="253">
        <v>6</v>
      </c>
      <c r="F99" s="337"/>
      <c r="G99" s="254"/>
      <c r="H99" s="255"/>
      <c r="I99" s="250"/>
      <c r="J99" s="256"/>
      <c r="K99" s="250"/>
      <c r="M99" s="251" t="s">
        <v>228</v>
      </c>
      <c r="O99" s="240"/>
    </row>
    <row r="100" spans="1:80" x14ac:dyDescent="0.2">
      <c r="A100" s="257"/>
      <c r="B100" s="258" t="s">
        <v>100</v>
      </c>
      <c r="C100" s="259" t="s">
        <v>147</v>
      </c>
      <c r="D100" s="260"/>
      <c r="E100" s="261"/>
      <c r="F100" s="335"/>
      <c r="G100" s="263">
        <f>SUM(G31:G99)</f>
        <v>0</v>
      </c>
      <c r="H100" s="264"/>
      <c r="I100" s="265">
        <f>SUM(I31:I99)</f>
        <v>0.86016300000000001</v>
      </c>
      <c r="J100" s="264"/>
      <c r="K100" s="265">
        <f>SUM(K31:K99)</f>
        <v>-3.6065160000000001</v>
      </c>
      <c r="O100" s="240">
        <v>4</v>
      </c>
      <c r="BA100" s="266">
        <f>SUM(BA31:BA99)</f>
        <v>0</v>
      </c>
      <c r="BB100" s="266">
        <f>SUM(BB31:BB99)</f>
        <v>0</v>
      </c>
      <c r="BC100" s="266">
        <f>SUM(BC31:BC99)</f>
        <v>0</v>
      </c>
      <c r="BD100" s="266">
        <f>SUM(BD31:BD99)</f>
        <v>0</v>
      </c>
      <c r="BE100" s="266">
        <f>SUM(BE31:BE99)</f>
        <v>0</v>
      </c>
    </row>
    <row r="101" spans="1:80" x14ac:dyDescent="0.2">
      <c r="A101" s="230" t="s">
        <v>98</v>
      </c>
      <c r="B101" s="231" t="s">
        <v>229</v>
      </c>
      <c r="C101" s="232" t="s">
        <v>230</v>
      </c>
      <c r="D101" s="233"/>
      <c r="E101" s="234"/>
      <c r="F101" s="336"/>
      <c r="G101" s="235"/>
      <c r="H101" s="236"/>
      <c r="I101" s="237"/>
      <c r="J101" s="238"/>
      <c r="K101" s="239"/>
      <c r="O101" s="240">
        <v>1</v>
      </c>
    </row>
    <row r="102" spans="1:80" x14ac:dyDescent="0.2">
      <c r="A102" s="241">
        <v>43</v>
      </c>
      <c r="B102" s="242" t="s">
        <v>232</v>
      </c>
      <c r="C102" s="243" t="s">
        <v>233</v>
      </c>
      <c r="D102" s="244" t="s">
        <v>132</v>
      </c>
      <c r="E102" s="245">
        <v>1</v>
      </c>
      <c r="F102" s="334"/>
      <c r="G102" s="246">
        <f>E102*F102</f>
        <v>0</v>
      </c>
      <c r="H102" s="247">
        <v>6.0000000000000001E-3</v>
      </c>
      <c r="I102" s="248">
        <f>E102*H102</f>
        <v>6.0000000000000001E-3</v>
      </c>
      <c r="J102" s="247">
        <v>0</v>
      </c>
      <c r="K102" s="248">
        <f>E102*J102</f>
        <v>0</v>
      </c>
      <c r="O102" s="240">
        <v>2</v>
      </c>
      <c r="AA102" s="213">
        <v>1</v>
      </c>
      <c r="AB102" s="213">
        <v>7</v>
      </c>
      <c r="AC102" s="213">
        <v>7</v>
      </c>
      <c r="AZ102" s="213">
        <v>2</v>
      </c>
      <c r="BA102" s="213">
        <f>IF(AZ102=1,G102,0)</f>
        <v>0</v>
      </c>
      <c r="BB102" s="213">
        <f>IF(AZ102=2,G102,0)</f>
        <v>0</v>
      </c>
      <c r="BC102" s="213">
        <f>IF(AZ102=3,G102,0)</f>
        <v>0</v>
      </c>
      <c r="BD102" s="213">
        <f>IF(AZ102=4,G102,0)</f>
        <v>0</v>
      </c>
      <c r="BE102" s="213">
        <f>IF(AZ102=5,G102,0)</f>
        <v>0</v>
      </c>
      <c r="CA102" s="240">
        <v>1</v>
      </c>
      <c r="CB102" s="240">
        <v>7</v>
      </c>
    </row>
    <row r="103" spans="1:80" x14ac:dyDescent="0.2">
      <c r="A103" s="249"/>
      <c r="B103" s="252"/>
      <c r="C103" s="308" t="s">
        <v>234</v>
      </c>
      <c r="D103" s="309"/>
      <c r="E103" s="253">
        <v>1</v>
      </c>
      <c r="F103" s="337"/>
      <c r="G103" s="254"/>
      <c r="H103" s="255"/>
      <c r="I103" s="250"/>
      <c r="J103" s="256"/>
      <c r="K103" s="250"/>
      <c r="M103" s="251" t="s">
        <v>234</v>
      </c>
      <c r="O103" s="240"/>
    </row>
    <row r="104" spans="1:80" x14ac:dyDescent="0.2">
      <c r="A104" s="241">
        <v>44</v>
      </c>
      <c r="B104" s="242" t="s">
        <v>235</v>
      </c>
      <c r="C104" s="243" t="s">
        <v>236</v>
      </c>
      <c r="D104" s="244" t="s">
        <v>132</v>
      </c>
      <c r="E104" s="245">
        <v>1</v>
      </c>
      <c r="F104" s="334"/>
      <c r="G104" s="246">
        <f>E104*F104</f>
        <v>0</v>
      </c>
      <c r="H104" s="247">
        <v>0</v>
      </c>
      <c r="I104" s="248">
        <f>E104*H104</f>
        <v>0</v>
      </c>
      <c r="J104" s="247">
        <v>-5.5E-2</v>
      </c>
      <c r="K104" s="248">
        <f>E104*J104</f>
        <v>-5.5E-2</v>
      </c>
      <c r="O104" s="240">
        <v>2</v>
      </c>
      <c r="AA104" s="213">
        <v>1</v>
      </c>
      <c r="AB104" s="213">
        <v>7</v>
      </c>
      <c r="AC104" s="213">
        <v>7</v>
      </c>
      <c r="AZ104" s="213">
        <v>2</v>
      </c>
      <c r="BA104" s="213">
        <f>IF(AZ104=1,G104,0)</f>
        <v>0</v>
      </c>
      <c r="BB104" s="213">
        <f>IF(AZ104=2,G104,0)</f>
        <v>0</v>
      </c>
      <c r="BC104" s="213">
        <f>IF(AZ104=3,G104,0)</f>
        <v>0</v>
      </c>
      <c r="BD104" s="213">
        <f>IF(AZ104=4,G104,0)</f>
        <v>0</v>
      </c>
      <c r="BE104" s="213">
        <f>IF(AZ104=5,G104,0)</f>
        <v>0</v>
      </c>
      <c r="CA104" s="240">
        <v>1</v>
      </c>
      <c r="CB104" s="240">
        <v>7</v>
      </c>
    </row>
    <row r="105" spans="1:80" x14ac:dyDescent="0.2">
      <c r="A105" s="249"/>
      <c r="B105" s="252"/>
      <c r="C105" s="308" t="s">
        <v>234</v>
      </c>
      <c r="D105" s="309"/>
      <c r="E105" s="253">
        <v>1</v>
      </c>
      <c r="F105" s="337"/>
      <c r="G105" s="254"/>
      <c r="H105" s="255"/>
      <c r="I105" s="250"/>
      <c r="J105" s="256"/>
      <c r="K105" s="250"/>
      <c r="M105" s="251" t="s">
        <v>234</v>
      </c>
      <c r="O105" s="240"/>
    </row>
    <row r="106" spans="1:80" x14ac:dyDescent="0.2">
      <c r="A106" s="241">
        <v>45</v>
      </c>
      <c r="B106" s="242" t="s">
        <v>237</v>
      </c>
      <c r="C106" s="243" t="s">
        <v>238</v>
      </c>
      <c r="D106" s="244" t="s">
        <v>132</v>
      </c>
      <c r="E106" s="245">
        <v>1</v>
      </c>
      <c r="F106" s="334"/>
      <c r="G106" s="246">
        <f>E106*F106</f>
        <v>0</v>
      </c>
      <c r="H106" s="247">
        <v>0</v>
      </c>
      <c r="I106" s="248">
        <f>E106*H106</f>
        <v>0</v>
      </c>
      <c r="J106" s="247">
        <v>-2E-3</v>
      </c>
      <c r="K106" s="248">
        <f>E106*J106</f>
        <v>-2E-3</v>
      </c>
      <c r="O106" s="240">
        <v>2</v>
      </c>
      <c r="AA106" s="213">
        <v>1</v>
      </c>
      <c r="AB106" s="213">
        <v>7</v>
      </c>
      <c r="AC106" s="213">
        <v>7</v>
      </c>
      <c r="AZ106" s="213">
        <v>2</v>
      </c>
      <c r="BA106" s="213">
        <f>IF(AZ106=1,G106,0)</f>
        <v>0</v>
      </c>
      <c r="BB106" s="213">
        <f>IF(AZ106=2,G106,0)</f>
        <v>0</v>
      </c>
      <c r="BC106" s="213">
        <f>IF(AZ106=3,G106,0)</f>
        <v>0</v>
      </c>
      <c r="BD106" s="213">
        <f>IF(AZ106=4,G106,0)</f>
        <v>0</v>
      </c>
      <c r="BE106" s="213">
        <f>IF(AZ106=5,G106,0)</f>
        <v>0</v>
      </c>
      <c r="CA106" s="240">
        <v>1</v>
      </c>
      <c r="CB106" s="240">
        <v>7</v>
      </c>
    </row>
    <row r="107" spans="1:80" x14ac:dyDescent="0.2">
      <c r="A107" s="249"/>
      <c r="B107" s="252"/>
      <c r="C107" s="308" t="s">
        <v>234</v>
      </c>
      <c r="D107" s="309"/>
      <c r="E107" s="253">
        <v>1</v>
      </c>
      <c r="F107" s="337"/>
      <c r="G107" s="254"/>
      <c r="H107" s="255"/>
      <c r="I107" s="250"/>
      <c r="J107" s="256"/>
      <c r="K107" s="250"/>
      <c r="M107" s="251" t="s">
        <v>234</v>
      </c>
      <c r="O107" s="240"/>
    </row>
    <row r="108" spans="1:80" x14ac:dyDescent="0.2">
      <c r="A108" s="241">
        <v>46</v>
      </c>
      <c r="B108" s="242" t="s">
        <v>239</v>
      </c>
      <c r="C108" s="243" t="s">
        <v>240</v>
      </c>
      <c r="D108" s="244" t="s">
        <v>144</v>
      </c>
      <c r="E108" s="245">
        <v>6.0000000000000001E-3</v>
      </c>
      <c r="F108" s="334"/>
      <c r="G108" s="246">
        <f>E108*F108</f>
        <v>0</v>
      </c>
      <c r="H108" s="247">
        <v>0</v>
      </c>
      <c r="I108" s="248">
        <f>E108*H108</f>
        <v>0</v>
      </c>
      <c r="J108" s="247"/>
      <c r="K108" s="248">
        <f>E108*J108</f>
        <v>0</v>
      </c>
      <c r="O108" s="240">
        <v>2</v>
      </c>
      <c r="AA108" s="213">
        <v>7</v>
      </c>
      <c r="AB108" s="213">
        <v>1001</v>
      </c>
      <c r="AC108" s="213">
        <v>5</v>
      </c>
      <c r="AZ108" s="213">
        <v>2</v>
      </c>
      <c r="BA108" s="213">
        <f>IF(AZ108=1,G108,0)</f>
        <v>0</v>
      </c>
      <c r="BB108" s="213">
        <f>IF(AZ108=2,G108,0)</f>
        <v>0</v>
      </c>
      <c r="BC108" s="213">
        <f>IF(AZ108=3,G108,0)</f>
        <v>0</v>
      </c>
      <c r="BD108" s="213">
        <f>IF(AZ108=4,G108,0)</f>
        <v>0</v>
      </c>
      <c r="BE108" s="213">
        <f>IF(AZ108=5,G108,0)</f>
        <v>0</v>
      </c>
      <c r="CA108" s="240">
        <v>7</v>
      </c>
      <c r="CB108" s="240">
        <v>1001</v>
      </c>
    </row>
    <row r="109" spans="1:80" x14ac:dyDescent="0.2">
      <c r="A109" s="257"/>
      <c r="B109" s="258" t="s">
        <v>100</v>
      </c>
      <c r="C109" s="259" t="s">
        <v>231</v>
      </c>
      <c r="D109" s="260"/>
      <c r="E109" s="261"/>
      <c r="F109" s="262"/>
      <c r="G109" s="263">
        <f>SUM(G101:G108)</f>
        <v>0</v>
      </c>
      <c r="H109" s="264"/>
      <c r="I109" s="265">
        <f>SUM(I101:I108)</f>
        <v>6.0000000000000001E-3</v>
      </c>
      <c r="J109" s="264"/>
      <c r="K109" s="265">
        <f>SUM(K101:K108)</f>
        <v>-5.7000000000000002E-2</v>
      </c>
      <c r="O109" s="240">
        <v>4</v>
      </c>
      <c r="BA109" s="266">
        <f>SUM(BA101:BA108)</f>
        <v>0</v>
      </c>
      <c r="BB109" s="266">
        <f>SUM(BB101:BB108)</f>
        <v>0</v>
      </c>
      <c r="BC109" s="266">
        <f>SUM(BC101:BC108)</f>
        <v>0</v>
      </c>
      <c r="BD109" s="266">
        <f>SUM(BD101:BD108)</f>
        <v>0</v>
      </c>
      <c r="BE109" s="266">
        <f>SUM(BE101:BE108)</f>
        <v>0</v>
      </c>
    </row>
    <row r="110" spans="1:80" x14ac:dyDescent="0.2">
      <c r="E110" s="213"/>
    </row>
    <row r="111" spans="1:80" x14ac:dyDescent="0.2">
      <c r="E111" s="213"/>
    </row>
    <row r="112" spans="1:80" x14ac:dyDescent="0.2">
      <c r="E112" s="213"/>
    </row>
    <row r="113" spans="5:5" x14ac:dyDescent="0.2">
      <c r="E113" s="213"/>
    </row>
    <row r="114" spans="5:5" x14ac:dyDescent="0.2">
      <c r="E114" s="213"/>
    </row>
    <row r="115" spans="5:5" x14ac:dyDescent="0.2">
      <c r="E115" s="213"/>
    </row>
    <row r="116" spans="5:5" x14ac:dyDescent="0.2">
      <c r="E116" s="213"/>
    </row>
    <row r="117" spans="5:5" x14ac:dyDescent="0.2">
      <c r="E117" s="213"/>
    </row>
    <row r="118" spans="5:5" x14ac:dyDescent="0.2">
      <c r="E118" s="213"/>
    </row>
    <row r="119" spans="5:5" x14ac:dyDescent="0.2">
      <c r="E119" s="213"/>
    </row>
    <row r="120" spans="5:5" x14ac:dyDescent="0.2">
      <c r="E120" s="213"/>
    </row>
    <row r="121" spans="5:5" x14ac:dyDescent="0.2">
      <c r="E121" s="213"/>
    </row>
    <row r="122" spans="5:5" x14ac:dyDescent="0.2">
      <c r="E122" s="213"/>
    </row>
    <row r="123" spans="5:5" x14ac:dyDescent="0.2">
      <c r="E123" s="213"/>
    </row>
    <row r="124" spans="5:5" x14ac:dyDescent="0.2">
      <c r="E124" s="213"/>
    </row>
    <row r="125" spans="5:5" x14ac:dyDescent="0.2">
      <c r="E125" s="213"/>
    </row>
    <row r="126" spans="5:5" x14ac:dyDescent="0.2">
      <c r="E126" s="213"/>
    </row>
    <row r="127" spans="5:5" x14ac:dyDescent="0.2">
      <c r="E127" s="213"/>
    </row>
    <row r="128" spans="5:5" x14ac:dyDescent="0.2">
      <c r="E128" s="213"/>
    </row>
    <row r="129" spans="1:7" x14ac:dyDescent="0.2">
      <c r="E129" s="213"/>
    </row>
    <row r="130" spans="1:7" x14ac:dyDescent="0.2">
      <c r="E130" s="213"/>
    </row>
    <row r="131" spans="1:7" x14ac:dyDescent="0.2">
      <c r="E131" s="213"/>
    </row>
    <row r="132" spans="1:7" x14ac:dyDescent="0.2">
      <c r="E132" s="213"/>
    </row>
    <row r="133" spans="1:7" x14ac:dyDescent="0.2">
      <c r="A133" s="256"/>
      <c r="B133" s="256"/>
      <c r="C133" s="256"/>
      <c r="D133" s="256"/>
      <c r="E133" s="256"/>
      <c r="F133" s="256"/>
      <c r="G133" s="256"/>
    </row>
    <row r="134" spans="1:7" x14ac:dyDescent="0.2">
      <c r="A134" s="256"/>
      <c r="B134" s="256"/>
      <c r="C134" s="256"/>
      <c r="D134" s="256"/>
      <c r="E134" s="256"/>
      <c r="F134" s="256"/>
      <c r="G134" s="256"/>
    </row>
    <row r="135" spans="1:7" x14ac:dyDescent="0.2">
      <c r="A135" s="256"/>
      <c r="B135" s="256"/>
      <c r="C135" s="256"/>
      <c r="D135" s="256"/>
      <c r="E135" s="256"/>
      <c r="F135" s="256"/>
      <c r="G135" s="256"/>
    </row>
    <row r="136" spans="1:7" x14ac:dyDescent="0.2">
      <c r="A136" s="256"/>
      <c r="B136" s="256"/>
      <c r="C136" s="256"/>
      <c r="D136" s="256"/>
      <c r="E136" s="256"/>
      <c r="F136" s="256"/>
      <c r="G136" s="256"/>
    </row>
    <row r="137" spans="1:7" x14ac:dyDescent="0.2">
      <c r="E137" s="213"/>
    </row>
    <row r="138" spans="1:7" x14ac:dyDescent="0.2">
      <c r="E138" s="213"/>
    </row>
    <row r="139" spans="1:7" x14ac:dyDescent="0.2">
      <c r="E139" s="213"/>
    </row>
    <row r="140" spans="1:7" x14ac:dyDescent="0.2">
      <c r="E140" s="213"/>
    </row>
    <row r="141" spans="1:7" x14ac:dyDescent="0.2">
      <c r="E141" s="213"/>
    </row>
    <row r="142" spans="1:7" x14ac:dyDescent="0.2">
      <c r="E142" s="213"/>
    </row>
    <row r="143" spans="1:7" x14ac:dyDescent="0.2">
      <c r="E143" s="213"/>
    </row>
    <row r="144" spans="1:7" x14ac:dyDescent="0.2">
      <c r="E144" s="213"/>
    </row>
    <row r="145" spans="5:5" x14ac:dyDescent="0.2">
      <c r="E145" s="213"/>
    </row>
    <row r="146" spans="5:5" x14ac:dyDescent="0.2">
      <c r="E146" s="213"/>
    </row>
    <row r="147" spans="5:5" x14ac:dyDescent="0.2">
      <c r="E147" s="213"/>
    </row>
    <row r="148" spans="5:5" x14ac:dyDescent="0.2">
      <c r="E148" s="213"/>
    </row>
    <row r="149" spans="5:5" x14ac:dyDescent="0.2">
      <c r="E149" s="213"/>
    </row>
    <row r="150" spans="5:5" x14ac:dyDescent="0.2">
      <c r="E150" s="213"/>
    </row>
    <row r="151" spans="5:5" x14ac:dyDescent="0.2">
      <c r="E151" s="213"/>
    </row>
    <row r="152" spans="5:5" x14ac:dyDescent="0.2">
      <c r="E152" s="213"/>
    </row>
    <row r="153" spans="5:5" x14ac:dyDescent="0.2">
      <c r="E153" s="213"/>
    </row>
    <row r="154" spans="5:5" x14ac:dyDescent="0.2">
      <c r="E154" s="213"/>
    </row>
    <row r="155" spans="5:5" x14ac:dyDescent="0.2">
      <c r="E155" s="213"/>
    </row>
    <row r="156" spans="5:5" x14ac:dyDescent="0.2">
      <c r="E156" s="213"/>
    </row>
    <row r="157" spans="5:5" x14ac:dyDescent="0.2">
      <c r="E157" s="213"/>
    </row>
    <row r="158" spans="5:5" x14ac:dyDescent="0.2">
      <c r="E158" s="213"/>
    </row>
    <row r="159" spans="5:5" x14ac:dyDescent="0.2">
      <c r="E159" s="213"/>
    </row>
    <row r="160" spans="5:5" x14ac:dyDescent="0.2">
      <c r="E160" s="213"/>
    </row>
    <row r="161" spans="1:7" x14ac:dyDescent="0.2">
      <c r="E161" s="213"/>
    </row>
    <row r="162" spans="1:7" x14ac:dyDescent="0.2">
      <c r="E162" s="213"/>
    </row>
    <row r="163" spans="1:7" x14ac:dyDescent="0.2">
      <c r="E163" s="213"/>
    </row>
    <row r="164" spans="1:7" x14ac:dyDescent="0.2">
      <c r="E164" s="213"/>
    </row>
    <row r="165" spans="1:7" x14ac:dyDescent="0.2">
      <c r="E165" s="213"/>
    </row>
    <row r="166" spans="1:7" x14ac:dyDescent="0.2">
      <c r="E166" s="213"/>
    </row>
    <row r="167" spans="1:7" x14ac:dyDescent="0.2">
      <c r="E167" s="213"/>
    </row>
    <row r="168" spans="1:7" x14ac:dyDescent="0.2">
      <c r="A168" s="267"/>
      <c r="B168" s="267"/>
    </row>
    <row r="169" spans="1:7" x14ac:dyDescent="0.2">
      <c r="A169" s="256"/>
      <c r="B169" s="256"/>
      <c r="C169" s="268"/>
      <c r="D169" s="268"/>
      <c r="E169" s="269"/>
      <c r="F169" s="268"/>
      <c r="G169" s="270"/>
    </row>
    <row r="170" spans="1:7" x14ac:dyDescent="0.2">
      <c r="A170" s="271"/>
      <c r="B170" s="271"/>
      <c r="C170" s="256"/>
      <c r="D170" s="256"/>
      <c r="E170" s="272"/>
      <c r="F170" s="256"/>
      <c r="G170" s="256"/>
    </row>
    <row r="171" spans="1:7" x14ac:dyDescent="0.2">
      <c r="A171" s="256"/>
      <c r="B171" s="256"/>
      <c r="C171" s="256"/>
      <c r="D171" s="256"/>
      <c r="E171" s="272"/>
      <c r="F171" s="256"/>
      <c r="G171" s="256"/>
    </row>
    <row r="172" spans="1:7" x14ac:dyDescent="0.2">
      <c r="A172" s="256"/>
      <c r="B172" s="256"/>
      <c r="C172" s="256"/>
      <c r="D172" s="256"/>
      <c r="E172" s="272"/>
      <c r="F172" s="256"/>
      <c r="G172" s="256"/>
    </row>
    <row r="173" spans="1:7" x14ac:dyDescent="0.2">
      <c r="A173" s="256"/>
      <c r="B173" s="256"/>
      <c r="C173" s="256"/>
      <c r="D173" s="256"/>
      <c r="E173" s="272"/>
      <c r="F173" s="256"/>
      <c r="G173" s="256"/>
    </row>
    <row r="174" spans="1:7" x14ac:dyDescent="0.2">
      <c r="A174" s="256"/>
      <c r="B174" s="256"/>
      <c r="C174" s="256"/>
      <c r="D174" s="256"/>
      <c r="E174" s="272"/>
      <c r="F174" s="256"/>
      <c r="G174" s="256"/>
    </row>
    <row r="175" spans="1:7" x14ac:dyDescent="0.2">
      <c r="A175" s="256"/>
      <c r="B175" s="256"/>
      <c r="C175" s="256"/>
      <c r="D175" s="256"/>
      <c r="E175" s="272"/>
      <c r="F175" s="256"/>
      <c r="G175" s="256"/>
    </row>
    <row r="176" spans="1:7" x14ac:dyDescent="0.2">
      <c r="A176" s="256"/>
      <c r="B176" s="256"/>
      <c r="C176" s="256"/>
      <c r="D176" s="256"/>
      <c r="E176" s="272"/>
      <c r="F176" s="256"/>
      <c r="G176" s="256"/>
    </row>
    <row r="177" spans="1:7" x14ac:dyDescent="0.2">
      <c r="A177" s="256"/>
      <c r="B177" s="256"/>
      <c r="C177" s="256"/>
      <c r="D177" s="256"/>
      <c r="E177" s="272"/>
      <c r="F177" s="256"/>
      <c r="G177" s="256"/>
    </row>
    <row r="178" spans="1:7" x14ac:dyDescent="0.2">
      <c r="A178" s="256"/>
      <c r="B178" s="256"/>
      <c r="C178" s="256"/>
      <c r="D178" s="256"/>
      <c r="E178" s="272"/>
      <c r="F178" s="256"/>
      <c r="G178" s="256"/>
    </row>
    <row r="179" spans="1:7" x14ac:dyDescent="0.2">
      <c r="A179" s="256"/>
      <c r="B179" s="256"/>
      <c r="C179" s="256"/>
      <c r="D179" s="256"/>
      <c r="E179" s="272"/>
      <c r="F179" s="256"/>
      <c r="G179" s="256"/>
    </row>
    <row r="180" spans="1:7" x14ac:dyDescent="0.2">
      <c r="A180" s="256"/>
      <c r="B180" s="256"/>
      <c r="C180" s="256"/>
      <c r="D180" s="256"/>
      <c r="E180" s="272"/>
      <c r="F180" s="256"/>
      <c r="G180" s="256"/>
    </row>
    <row r="181" spans="1:7" x14ac:dyDescent="0.2">
      <c r="A181" s="256"/>
      <c r="B181" s="256"/>
      <c r="C181" s="256"/>
      <c r="D181" s="256"/>
      <c r="E181" s="272"/>
      <c r="F181" s="256"/>
      <c r="G181" s="256"/>
    </row>
    <row r="182" spans="1:7" x14ac:dyDescent="0.2">
      <c r="A182" s="256"/>
      <c r="B182" s="256"/>
      <c r="C182" s="256"/>
      <c r="D182" s="256"/>
      <c r="E182" s="272"/>
      <c r="F182" s="256"/>
      <c r="G182" s="256"/>
    </row>
  </sheetData>
  <sheetProtection algorithmName="SHA-512" hashValue="C0qH0niXULtFrENulkaf1UhwoaI4uM8B9h3CkwEguGRP3ORLdV94+Qq3gjI6A68BDqU9q8zbyHUUCztoLg998A==" saltValue="APYCqqzpR0xF5RUMjbF4aQ==" spinCount="100000" sheet="1" objects="1" scenarios="1"/>
  <mergeCells count="45">
    <mergeCell ref="C22:D22"/>
    <mergeCell ref="C26:D26"/>
    <mergeCell ref="C14:D14"/>
    <mergeCell ref="C18:D18"/>
    <mergeCell ref="A1:G1"/>
    <mergeCell ref="A3:B3"/>
    <mergeCell ref="A4:B4"/>
    <mergeCell ref="E4:G4"/>
    <mergeCell ref="C57:D57"/>
    <mergeCell ref="C33:D33"/>
    <mergeCell ref="C34:D34"/>
    <mergeCell ref="C36:D36"/>
    <mergeCell ref="C37:D37"/>
    <mergeCell ref="C47:D47"/>
    <mergeCell ref="C48:D48"/>
    <mergeCell ref="C50:D50"/>
    <mergeCell ref="C51:D51"/>
    <mergeCell ref="C53:D53"/>
    <mergeCell ref="C54:D54"/>
    <mergeCell ref="C56:D56"/>
    <mergeCell ref="C85:D85"/>
    <mergeCell ref="C70:D70"/>
    <mergeCell ref="C71:D71"/>
    <mergeCell ref="C72:D72"/>
    <mergeCell ref="C73:D73"/>
    <mergeCell ref="C75:D75"/>
    <mergeCell ref="C76:D76"/>
    <mergeCell ref="C77:D77"/>
    <mergeCell ref="C78:D78"/>
    <mergeCell ref="C80:D80"/>
    <mergeCell ref="C82:D82"/>
    <mergeCell ref="C83:D83"/>
    <mergeCell ref="C105:D105"/>
    <mergeCell ref="C107:D107"/>
    <mergeCell ref="C86:D86"/>
    <mergeCell ref="C87:D87"/>
    <mergeCell ref="C88:D88"/>
    <mergeCell ref="C90:D90"/>
    <mergeCell ref="C91:D91"/>
    <mergeCell ref="C92:D92"/>
    <mergeCell ref="C93:D93"/>
    <mergeCell ref="C97:D97"/>
    <mergeCell ref="C98:D98"/>
    <mergeCell ref="C99:D99"/>
    <mergeCell ref="C103:D10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27</vt:i4>
      </vt:variant>
    </vt:vector>
  </HeadingPairs>
  <TitlesOfParts>
    <vt:vector size="31" baseType="lpstr">
      <vt:lpstr>Stavba</vt:lpstr>
      <vt:lpstr>1 1 KL</vt:lpstr>
      <vt:lpstr>1 1 Rek</vt:lpstr>
      <vt:lpstr>1 1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'1 1 Pol'!Názvy_tisku</vt:lpstr>
      <vt:lpstr>'1 1 Rek'!Názvy_tisku</vt:lpstr>
      <vt:lpstr>Stavba!Objednatel</vt:lpstr>
      <vt:lpstr>Stavba!Objekt</vt:lpstr>
      <vt:lpstr>'1 1 KL'!Oblast_tisku</vt:lpstr>
      <vt:lpstr>'1 1 Pol'!Oblast_tisku</vt:lpstr>
      <vt:lpstr>'1 1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Šafář</dc:creator>
  <cp:lastModifiedBy>Pavel Šafář</cp:lastModifiedBy>
  <dcterms:created xsi:type="dcterms:W3CDTF">2017-05-03T12:56:31Z</dcterms:created>
  <dcterms:modified xsi:type="dcterms:W3CDTF">2017-05-03T13:05:08Z</dcterms:modified>
</cp:coreProperties>
</file>